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7695" activeTab="0"/>
  </bookViews>
  <sheets>
    <sheet name="2020 2021" sheetId="1" r:id="rId1"/>
    <sheet name="2018 2019" sheetId="2" r:id="rId2"/>
    <sheet name="PSI" sheetId="3" r:id="rId3"/>
    <sheet name="Ratios" sheetId="4" r:id="rId4"/>
  </sheets>
  <definedNames>
    <definedName name="_xlnm.Print_Area" localSheetId="1">'2018 2019'!$A$1:$Q$125</definedName>
    <definedName name="_xlnm.Print_Titles" localSheetId="1">'2018 2019'!$2:$5</definedName>
  </definedNames>
  <calcPr fullCalcOnLoad="1"/>
</workbook>
</file>

<file path=xl/comments1.xml><?xml version="1.0" encoding="utf-8"?>
<comments xmlns="http://schemas.openxmlformats.org/spreadsheetml/2006/main">
  <authors>
    <author>kate</author>
  </authors>
  <commentList>
    <comment ref="J8" authorId="0">
      <text>
        <r>
          <rPr>
            <b/>
            <sz val="8"/>
            <rFont val="Tahoma"/>
            <family val="2"/>
          </rPr>
          <t>kate:</t>
        </r>
        <r>
          <rPr>
            <sz val="8"/>
            <rFont val="Tahoma"/>
            <family val="2"/>
          </rPr>
          <t xml:space="preserve">
also for garages?
</t>
        </r>
      </text>
    </comment>
  </commentList>
</comments>
</file>

<file path=xl/comments2.xml><?xml version="1.0" encoding="utf-8"?>
<comments xmlns="http://schemas.openxmlformats.org/spreadsheetml/2006/main">
  <authors>
    <author>kate</author>
  </authors>
  <commentList>
    <comment ref="J8" authorId="0">
      <text>
        <r>
          <rPr>
            <b/>
            <sz val="8"/>
            <rFont val="Tahoma"/>
            <family val="2"/>
          </rPr>
          <t>kate:</t>
        </r>
        <r>
          <rPr>
            <sz val="8"/>
            <rFont val="Tahoma"/>
            <family val="2"/>
          </rPr>
          <t xml:space="preserve">
also for garages?
</t>
        </r>
      </text>
    </comment>
  </commentList>
</comments>
</file>

<file path=xl/sharedStrings.xml><?xml version="1.0" encoding="utf-8"?>
<sst xmlns="http://schemas.openxmlformats.org/spreadsheetml/2006/main" count="513" uniqueCount="240">
  <si>
    <t>increase</t>
  </si>
  <si>
    <t>Tariff amt</t>
  </si>
  <si>
    <t>Income</t>
  </si>
  <si>
    <t>Expenditure</t>
  </si>
  <si>
    <t>Residential</t>
  </si>
  <si>
    <t>Rates Annual</t>
  </si>
  <si>
    <t>Residential Annual</t>
  </si>
  <si>
    <t>Rates Annual - Rebate 25%</t>
  </si>
  <si>
    <t>Residential Monthly</t>
  </si>
  <si>
    <t>Rates Annual - Rebate 50%</t>
  </si>
  <si>
    <t>Rates Annual - Rebate 75%</t>
  </si>
  <si>
    <t>Rates - Exempt</t>
  </si>
  <si>
    <t>242 010078</t>
  </si>
  <si>
    <t>Rates - Indigent</t>
  </si>
  <si>
    <t xml:space="preserve">Rates Monthly </t>
  </si>
  <si>
    <t>Monthly</t>
  </si>
  <si>
    <t>For the upliftment of commercial,industrial and mining sectors pa:</t>
  </si>
  <si>
    <t>Annual</t>
  </si>
  <si>
    <t>Rates Monthly - Rebate 25%</t>
  </si>
  <si>
    <t>Upliftment once a week</t>
  </si>
  <si>
    <t>Rates Monthly - Rebate 50%</t>
  </si>
  <si>
    <t>Upliftment twice a week</t>
  </si>
  <si>
    <t>Rates Monthly - Rebate 75%</t>
  </si>
  <si>
    <t>Upliftment three times a week</t>
  </si>
  <si>
    <t>Upliftment four times a week</t>
  </si>
  <si>
    <t>Upliftment five times a week</t>
  </si>
  <si>
    <t>Upliftment six times a week</t>
  </si>
  <si>
    <t>Upliftment seven times a week</t>
  </si>
  <si>
    <t>Commercial</t>
  </si>
  <si>
    <t>Upliftment fourteen times a week</t>
  </si>
  <si>
    <t>Industrial</t>
  </si>
  <si>
    <t>Mining</t>
  </si>
  <si>
    <t>Rates Beneficiaries -20/3/2019-100%</t>
  </si>
  <si>
    <t>Agricultural - Mixed Use (Commercial/Resorts/etc)</t>
  </si>
  <si>
    <t>Rates Inst - Exempt</t>
  </si>
  <si>
    <t>Special Purposes</t>
  </si>
  <si>
    <t>Rates Spec - Exempt</t>
  </si>
  <si>
    <t>PSI</t>
  </si>
  <si>
    <t>used .0011725 on 3i Munsoft Tariff</t>
  </si>
  <si>
    <t>Municipal - not rated - no billing</t>
  </si>
  <si>
    <t>.00690 x -30% = .00483 x 25% = .0012075</t>
  </si>
  <si>
    <t>on munsoft for 2009/2010</t>
  </si>
  <si>
    <t>.007211 x -30% = .0050477 x 25% = .0012619</t>
  </si>
  <si>
    <t>on munsoft for 2010/2011</t>
  </si>
  <si>
    <t>less 30% impermissable on valuations  =</t>
  </si>
  <si>
    <t>.007644 x -30% = .0053508 x 25% = .0013377</t>
  </si>
  <si>
    <t>2010/2011</t>
  </si>
  <si>
    <t>2011/2012</t>
  </si>
  <si>
    <t>NB - see calculations below</t>
  </si>
  <si>
    <t>2009/2010</t>
  </si>
  <si>
    <t>round off on munsoft</t>
  </si>
  <si>
    <t>on munsoft for 2011/2012</t>
  </si>
  <si>
    <t>Vacant Land</t>
  </si>
  <si>
    <t>ST Garages/Storerooms</t>
  </si>
  <si>
    <t>Communual Land</t>
  </si>
  <si>
    <t>2012/2013</t>
  </si>
  <si>
    <t>on munsoft for 2012/2013</t>
  </si>
  <si>
    <t>VAT</t>
  </si>
  <si>
    <t>Total</t>
  </si>
  <si>
    <t>Refuse Vacant land - Monthly</t>
  </si>
  <si>
    <t>Refuse Vacant land - Annual</t>
  </si>
  <si>
    <t>Rates Beneficiaries -29/8/2017-100%</t>
  </si>
  <si>
    <t>Rates Beneficiaries -29/9/2017-100%</t>
  </si>
  <si>
    <t>Skip Hire</t>
  </si>
  <si>
    <t>For the removal of industrial skip containers</t>
  </si>
  <si>
    <t>1 x Skip Upliftment per month</t>
  </si>
  <si>
    <t>2 x Skip Upliftments per month</t>
  </si>
  <si>
    <t>3 x Skip Upliftments per month</t>
  </si>
  <si>
    <t>4 x Skip Upliftments per month</t>
  </si>
  <si>
    <t>2014/2015</t>
  </si>
  <si>
    <t>.008670 x -30% = .006069 x 25% = .00151725</t>
  </si>
  <si>
    <t>on munsoft for 2014/2015</t>
  </si>
  <si>
    <t>2015/2016</t>
  </si>
  <si>
    <t>Rates Beneficiaries -15/7/2020-100%</t>
  </si>
  <si>
    <t>.009277 x -30% = .006494 x 25% = .00162347</t>
  </si>
  <si>
    <t>on munsoft for 2015/2016</t>
  </si>
  <si>
    <t>TOTAL</t>
  </si>
  <si>
    <t>Public Benefit Organisation</t>
  </si>
  <si>
    <t>Rates Annual - 100% Rebate</t>
  </si>
  <si>
    <t>Rates Annual - Not apply - Pay</t>
  </si>
  <si>
    <t>Rates Monthly - Not apply - Pay</t>
  </si>
  <si>
    <t>Rates Annual - Phasing out</t>
  </si>
  <si>
    <t>Rates Monthly - Phasing out</t>
  </si>
  <si>
    <t>Rates Monthly - To Pay</t>
  </si>
  <si>
    <t>Rates Annual - To Pay</t>
  </si>
  <si>
    <t>2015/2016 - 20% started on phasing out PSI (On Tariff under rebates)</t>
  </si>
  <si>
    <t>2016/2017</t>
  </si>
  <si>
    <t>Public Benefit Organisations</t>
  </si>
  <si>
    <t>Categories</t>
  </si>
  <si>
    <t xml:space="preserve">Ratio in relation to residential   </t>
  </si>
  <si>
    <t xml:space="preserve">Property </t>
  </si>
  <si>
    <t xml:space="preserve">      Residential property</t>
  </si>
  <si>
    <t xml:space="preserve">      Business &amp; Commercial</t>
  </si>
  <si>
    <t xml:space="preserve">      Industrial</t>
  </si>
  <si>
    <t xml:space="preserve">      Mining</t>
  </si>
  <si>
    <t xml:space="preserve">      Agricultural – bonafide activity</t>
  </si>
  <si>
    <t xml:space="preserve">      Agricultural – unused farm land</t>
  </si>
  <si>
    <t xml:space="preserve">      Institutional</t>
  </si>
  <si>
    <t xml:space="preserve">      Special purpose</t>
  </si>
  <si>
    <t xml:space="preserve">      Public service infrastructure</t>
  </si>
  <si>
    <t xml:space="preserve">      Municipal</t>
  </si>
  <si>
    <t xml:space="preserve">      Vacant Land</t>
  </si>
  <si>
    <t xml:space="preserve">      ST garages/carports/storerooms</t>
  </si>
  <si>
    <t xml:space="preserve">      Communal Land</t>
  </si>
  <si>
    <t xml:space="preserve">      Guest Houses and Lodges</t>
  </si>
  <si>
    <t xml:space="preserve">1  :  1                                             </t>
  </si>
  <si>
    <t>1  :  2</t>
  </si>
  <si>
    <t>1  :  0.10</t>
  </si>
  <si>
    <t>1  :  0.25</t>
  </si>
  <si>
    <t>1  :  0.50</t>
  </si>
  <si>
    <t>1  :  0</t>
  </si>
  <si>
    <t>1  :  1</t>
  </si>
  <si>
    <t>2016/2017 - 40% 2nd year on phasing out PSI (On Tariff under rebates)</t>
  </si>
  <si>
    <t>per upliftment = R450.54+ 63.08 vat = R514.00</t>
  </si>
  <si>
    <t>Multi Purpose</t>
  </si>
  <si>
    <t>Multi - Residential - Monthly</t>
  </si>
  <si>
    <t>Multi - Residential - Annual</t>
  </si>
  <si>
    <t>Multi - Commercial - Annual</t>
  </si>
  <si>
    <t>Multi - Commercial - Monthly</t>
  </si>
  <si>
    <t>Multi - Industrial - Annual</t>
  </si>
  <si>
    <t>Multi - Industrial - Monthly</t>
  </si>
  <si>
    <t>Multi - Agri Bona Fide - Annual</t>
  </si>
  <si>
    <t>Multi - Agri Bona Fide - Monthly</t>
  </si>
  <si>
    <t>Multi - St Gar/Stor - Annual</t>
  </si>
  <si>
    <t>Multi - St Gar/Stor - Monthly</t>
  </si>
  <si>
    <t>Multi - Communual - Annual</t>
  </si>
  <si>
    <t>Multi - Communual - Monthly</t>
  </si>
  <si>
    <t>State Public Service Purposes (PSP)</t>
  </si>
  <si>
    <t>State PSP - Annual</t>
  </si>
  <si>
    <t>State PSP - Monthly</t>
  </si>
  <si>
    <t>Deleted</t>
  </si>
  <si>
    <t>2017/2018</t>
  </si>
  <si>
    <t>on munsoft for 2017/2018</t>
  </si>
  <si>
    <t>.010273 x -30% = .007191 x 25% = .001798</t>
  </si>
  <si>
    <t>Rates - Retired/Old Age - Monthly</t>
  </si>
  <si>
    <t>Rates - Retired/Old Age - Annual</t>
  </si>
  <si>
    <t>Rates - Schools - Annual</t>
  </si>
  <si>
    <t>Rates - Schools - Monthly</t>
  </si>
  <si>
    <t>Rates - Guest/B&amp;B - Annual</t>
  </si>
  <si>
    <t>Rates - Guest/B&amp;B - Monthly</t>
  </si>
  <si>
    <t>Rates - Agri Bona Fide - Annual</t>
  </si>
  <si>
    <t>Rates - Agri Bona Fide - Monthly</t>
  </si>
  <si>
    <t>Rates Monthly</t>
  </si>
  <si>
    <t>Rates - Worship - Annual</t>
  </si>
  <si>
    <t>State PSP - Schools - Annual</t>
  </si>
  <si>
    <t>Rates - Pensioner Rebate R200000 - Ann</t>
  </si>
  <si>
    <t>Rates - Pensioner Rebate R200000 - Month</t>
  </si>
  <si>
    <t>*Refuse Vacant = 40% of residential</t>
  </si>
  <si>
    <t>1  :  1.7</t>
  </si>
  <si>
    <t>DELETED</t>
  </si>
  <si>
    <t>1 : 0.25</t>
  </si>
  <si>
    <t>Ratio as per relevent category/use</t>
  </si>
  <si>
    <t>State Public Service Purposes</t>
  </si>
  <si>
    <t>2017/2018 - 60% 3nd year on phasing out PSI (On Tariff under rebates)</t>
  </si>
  <si>
    <t>Residential - 2017/2018</t>
  </si>
  <si>
    <t>Commercial - 2017/2018</t>
  </si>
  <si>
    <t>Rates - Garages/Storerooms - Annual</t>
  </si>
  <si>
    <t>Rates - Garages/Storerooms - Monthly</t>
  </si>
  <si>
    <t>Quick code</t>
  </si>
  <si>
    <t>Guest Houses/Lodges (DELETED)</t>
  </si>
  <si>
    <t>Institutional (DELETED)</t>
  </si>
  <si>
    <t>Residential/Vacant- Rebate 100%(&lt;R100,000)</t>
  </si>
  <si>
    <t>Rates Tariff code</t>
  </si>
  <si>
    <t>Refuse Tariff Code</t>
  </si>
  <si>
    <t>Agricultural - Bona Fide (DELETED)</t>
  </si>
  <si>
    <t>Quick Code</t>
  </si>
  <si>
    <t>Rebates, Reductions - Quick code</t>
  </si>
  <si>
    <t xml:space="preserve">Excluding vat </t>
  </si>
  <si>
    <t>Credit Refuse - Indigents</t>
  </si>
  <si>
    <t>Tariff</t>
  </si>
  <si>
    <t>Quick code - 010078</t>
  </si>
  <si>
    <t>Quick Code - 010065</t>
  </si>
  <si>
    <t>1st Rebate</t>
  </si>
  <si>
    <t>2nd Rebate</t>
  </si>
  <si>
    <t>Reduction</t>
  </si>
  <si>
    <t>Impermissible &amp; Reduction</t>
  </si>
  <si>
    <t>Phasing out quick code = 075070</t>
  </si>
  <si>
    <t xml:space="preserve">*** Less 30% on market value &amp; </t>
  </si>
  <si>
    <t>Description</t>
  </si>
  <si>
    <t>%</t>
  </si>
  <si>
    <t>RATES REBATES</t>
  </si>
  <si>
    <t>Indigent</t>
  </si>
  <si>
    <t>Pensioner Rebate</t>
  </si>
  <si>
    <t>Retirement/Old age homes/Nursing</t>
  </si>
  <si>
    <t>Schools (exl. PBO's)</t>
  </si>
  <si>
    <t>Guest houses/B&amp;B</t>
  </si>
  <si>
    <t>Agri Bona Fide</t>
  </si>
  <si>
    <t>Rates Beneficiaries -21/9/2017-100%</t>
  </si>
  <si>
    <t>Rates Beneficiaries -19/9/2017-100%</t>
  </si>
  <si>
    <t>Other</t>
  </si>
  <si>
    <t>PSI Phasing out</t>
  </si>
  <si>
    <t>Tariff to Correct</t>
  </si>
  <si>
    <t>TARIFFS/RANDAGES - 2018/2019 - RNM</t>
  </si>
  <si>
    <t>2018/2019 - 80% 3nd year on phasing out PSI (On Tariff under rebates)</t>
  </si>
  <si>
    <t>0.010787 x -30% = 0.007550 x 25% = 0.001887</t>
  </si>
  <si>
    <t>Increase</t>
  </si>
  <si>
    <t>VAT @ 15%</t>
  </si>
  <si>
    <t>5% Concession - Residential</t>
  </si>
  <si>
    <t>5% Concession - Commercial</t>
  </si>
  <si>
    <t>5% Concession - Industrial</t>
  </si>
  <si>
    <t>on munsoft for 2018/2019</t>
  </si>
  <si>
    <t>2018/2019</t>
  </si>
  <si>
    <t>Rates Beneficiaries -02/06/2018-100%</t>
  </si>
  <si>
    <t>2018/2019 = 50% To pay</t>
  </si>
  <si>
    <t>2018/2019 = 25% To pay</t>
  </si>
  <si>
    <t>Rates Beneficiaries -14/05/2025-100%</t>
  </si>
  <si>
    <t>Rates Beneficiaries -12/05/2027-100%</t>
  </si>
  <si>
    <t>UIP SOUTHBROOM - ANNUAL</t>
  </si>
  <si>
    <t>UIP SOUTHBROOM - MONTHLY</t>
  </si>
  <si>
    <t>UIP MARINA BEACH - MONTHLY</t>
  </si>
  <si>
    <t>UIP MARINA BEACH - ANNUAL</t>
  </si>
  <si>
    <t>UIP RAMSGATE - ANNUAL</t>
  </si>
  <si>
    <t>UIP RAMSGATE - MONTHLY</t>
  </si>
  <si>
    <t>Other Tariffs</t>
  </si>
  <si>
    <t>Rates Beneficiaries -29/8/2017-25%</t>
  </si>
  <si>
    <t>Rates Beneficiaries -21/9/2017-25%</t>
  </si>
  <si>
    <t>Rates Beneficiaries -19/9/2017-25%</t>
  </si>
  <si>
    <t>Rates Beneficiaries -02/06/2018-50%</t>
  </si>
  <si>
    <t>.009926 x -30% = .006948 x 25% = .001737</t>
  </si>
  <si>
    <t>on munsoft for 2016/2017</t>
  </si>
  <si>
    <t>Game Farming</t>
  </si>
  <si>
    <t>Still to be created</t>
  </si>
  <si>
    <t>2018/2019 - 80% 4th year on phasing out PSI (On Tariff under rebates)</t>
  </si>
  <si>
    <t>2017/2018 - 60% 3rd year on phasing out PSI (On Tariff under rebates)</t>
  </si>
  <si>
    <t>Rates - Pensioner Rebate R300000 - Ann</t>
  </si>
  <si>
    <t>Rates - Pensioner Rebate R300000 - Month</t>
  </si>
  <si>
    <t>TARIFFS/RANDAGES - 2020/2021 - RNM -FINAL</t>
  </si>
  <si>
    <t>Commercial - 2020/21</t>
  </si>
  <si>
    <t>Residential - 2020/21</t>
  </si>
  <si>
    <t>2020/21 - 100% 5th year on phasing out PSI (On Tariff under rebates)</t>
  </si>
  <si>
    <t>2020/21</t>
  </si>
  <si>
    <t>on munsoft for 2020/21</t>
  </si>
  <si>
    <t>ANNUAL</t>
  </si>
  <si>
    <t>0.011949 x -30% = 0.00800 x 25% = 0.002001</t>
  </si>
  <si>
    <t>per upliftment = R556.74+ 83.51 vat = R640.25</t>
  </si>
  <si>
    <t>Excluding VAT</t>
  </si>
  <si>
    <t>EXL VAT</t>
  </si>
  <si>
    <t>Annual Tariff</t>
  </si>
  <si>
    <t>Monthly Tariff</t>
  </si>
  <si>
    <t>ANNUAL AMOUNT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</si>
</sst>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[Red]&quot;R&quot;\ \-#,##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0.0%"/>
    <numFmt numFmtId="168" formatCode="0.000000"/>
    <numFmt numFmtId="169" formatCode="000\ 000000"/>
    <numFmt numFmtId="170" formatCode="0.0000000"/>
    <numFmt numFmtId="171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b/>
      <u val="single"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Narrow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168" fontId="2" fillId="0" borderId="17" xfId="0" applyNumberFormat="1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8" fontId="2" fillId="0" borderId="12" xfId="0" applyNumberFormat="1" applyFont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2" fillId="12" borderId="21" xfId="0" applyFont="1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0" xfId="0" applyFill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6" fontId="3" fillId="0" borderId="25" xfId="42" applyFont="1" applyFill="1" applyBorder="1" applyAlignment="1">
      <alignment/>
    </xf>
    <xf numFmtId="166" fontId="3" fillId="0" borderId="12" xfId="42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166" fontId="0" fillId="0" borderId="25" xfId="42" applyFont="1" applyFill="1" applyBorder="1" applyAlignment="1">
      <alignment/>
    </xf>
    <xf numFmtId="166" fontId="3" fillId="0" borderId="27" xfId="42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8" fontId="2" fillId="0" borderId="0" xfId="0" applyNumberFormat="1" applyFont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169" fontId="8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6" fontId="0" fillId="0" borderId="0" xfId="42" applyFont="1" applyFill="1" applyAlignment="1">
      <alignment/>
    </xf>
    <xf numFmtId="169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Fill="1" applyBorder="1" applyAlignment="1">
      <alignment/>
    </xf>
    <xf numFmtId="169" fontId="0" fillId="0" borderId="31" xfId="0" applyNumberFormat="1" applyFill="1" applyBorder="1" applyAlignment="1">
      <alignment/>
    </xf>
    <xf numFmtId="0" fontId="0" fillId="0" borderId="11" xfId="0" applyBorder="1" applyAlignment="1">
      <alignment/>
    </xf>
    <xf numFmtId="169" fontId="0" fillId="0" borderId="14" xfId="0" applyNumberFormat="1" applyFill="1" applyBorder="1" applyAlignment="1">
      <alignment/>
    </xf>
    <xf numFmtId="0" fontId="0" fillId="0" borderId="32" xfId="0" applyFill="1" applyBorder="1" applyAlignment="1">
      <alignment/>
    </xf>
    <xf numFmtId="169" fontId="0" fillId="0" borderId="33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ill="1" applyBorder="1" applyAlignment="1">
      <alignment/>
    </xf>
    <xf numFmtId="0" fontId="46" fillId="0" borderId="0" xfId="0" applyFont="1" applyBorder="1" applyAlignment="1">
      <alignment/>
    </xf>
    <xf numFmtId="0" fontId="0" fillId="0" borderId="19" xfId="0" applyBorder="1" applyAlignment="1">
      <alignment/>
    </xf>
    <xf numFmtId="166" fontId="3" fillId="0" borderId="13" xfId="42" applyFont="1" applyFill="1" applyBorder="1" applyAlignment="1">
      <alignment/>
    </xf>
    <xf numFmtId="166" fontId="0" fillId="0" borderId="35" xfId="42" applyFont="1" applyFill="1" applyBorder="1" applyAlignment="1">
      <alignment/>
    </xf>
    <xf numFmtId="166" fontId="0" fillId="0" borderId="36" xfId="42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7" xfId="0" applyFont="1" applyBorder="1" applyAlignment="1">
      <alignment/>
    </xf>
    <xf numFmtId="166" fontId="3" fillId="0" borderId="32" xfId="42" applyFont="1" applyFill="1" applyBorder="1" applyAlignment="1">
      <alignment/>
    </xf>
    <xf numFmtId="166" fontId="0" fillId="0" borderId="32" xfId="42" applyFont="1" applyFill="1" applyBorder="1" applyAlignment="1">
      <alignment/>
    </xf>
    <xf numFmtId="166" fontId="0" fillId="0" borderId="38" xfId="42" applyFont="1" applyFill="1" applyBorder="1" applyAlignment="1">
      <alignment/>
    </xf>
    <xf numFmtId="0" fontId="2" fillId="0" borderId="39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166" fontId="0" fillId="0" borderId="0" xfId="42" applyFont="1" applyFill="1" applyAlignment="1">
      <alignment/>
    </xf>
    <xf numFmtId="166" fontId="0" fillId="0" borderId="12" xfId="42" applyFont="1" applyFill="1" applyBorder="1" applyAlignment="1">
      <alignment/>
    </xf>
    <xf numFmtId="166" fontId="0" fillId="0" borderId="32" xfId="42" applyFont="1" applyBorder="1" applyAlignment="1">
      <alignment/>
    </xf>
    <xf numFmtId="166" fontId="8" fillId="0" borderId="12" xfId="42" applyFont="1" applyFill="1" applyBorder="1" applyAlignment="1">
      <alignment/>
    </xf>
    <xf numFmtId="166" fontId="8" fillId="0" borderId="13" xfId="42" applyFont="1" applyFill="1" applyBorder="1" applyAlignment="1">
      <alignment/>
    </xf>
    <xf numFmtId="0" fontId="49" fillId="0" borderId="0" xfId="0" applyFont="1" applyAlignment="1">
      <alignment/>
    </xf>
    <xf numFmtId="168" fontId="0" fillId="12" borderId="0" xfId="0" applyNumberFormat="1" applyFill="1" applyAlignment="1">
      <alignment horizontal="left"/>
    </xf>
    <xf numFmtId="168" fontId="0" fillId="33" borderId="20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0" fontId="2" fillId="8" borderId="0" xfId="0" applyFont="1" applyFill="1" applyBorder="1" applyAlignment="1">
      <alignment horizontal="left"/>
    </xf>
    <xf numFmtId="0" fontId="50" fillId="0" borderId="0" xfId="0" applyFont="1" applyAlignment="1">
      <alignment horizontal="justify" vertical="center"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51" fillId="0" borderId="0" xfId="0" applyFont="1" applyAlignment="1">
      <alignment/>
    </xf>
    <xf numFmtId="168" fontId="0" fillId="0" borderId="0" xfId="0" applyNumberFormat="1" applyBorder="1" applyAlignment="1">
      <alignment/>
    </xf>
    <xf numFmtId="165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justify" vertical="center" wrapText="1"/>
    </xf>
    <xf numFmtId="49" fontId="50" fillId="0" borderId="4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46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41" xfId="0" applyFill="1" applyBorder="1" applyAlignment="1">
      <alignment/>
    </xf>
    <xf numFmtId="166" fontId="0" fillId="0" borderId="0" xfId="0" applyNumberFormat="1" applyAlignment="1">
      <alignment/>
    </xf>
    <xf numFmtId="0" fontId="50" fillId="0" borderId="30" xfId="0" applyFont="1" applyBorder="1" applyAlignment="1">
      <alignment horizontal="left" vertical="center" wrapText="1"/>
    </xf>
    <xf numFmtId="165" fontId="0" fillId="0" borderId="32" xfId="0" applyNumberForma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 wrapText="1"/>
    </xf>
    <xf numFmtId="171" fontId="0" fillId="0" borderId="18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0" fillId="0" borderId="32" xfId="0" applyNumberForma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46" fillId="0" borderId="23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23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171" fontId="8" fillId="0" borderId="12" xfId="0" applyNumberFormat="1" applyFont="1" applyBorder="1" applyAlignment="1">
      <alignment horizontal="center"/>
    </xf>
    <xf numFmtId="171" fontId="16" fillId="0" borderId="12" xfId="0" applyNumberFormat="1" applyFont="1" applyBorder="1" applyAlignment="1">
      <alignment horizontal="right"/>
    </xf>
    <xf numFmtId="171" fontId="16" fillId="0" borderId="17" xfId="0" applyNumberFormat="1" applyFont="1" applyBorder="1" applyAlignment="1">
      <alignment horizontal="center"/>
    </xf>
    <xf numFmtId="171" fontId="8" fillId="0" borderId="13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8" borderId="12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164" fontId="0" fillId="0" borderId="0" xfId="0" applyNumberFormat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171" fontId="0" fillId="0" borderId="0" xfId="0" applyNumberFormat="1" applyAlignment="1">
      <alignment horizontal="center"/>
    </xf>
    <xf numFmtId="166" fontId="3" fillId="0" borderId="12" xfId="42" applyFont="1" applyFill="1" applyBorder="1" applyAlignment="1">
      <alignment/>
    </xf>
    <xf numFmtId="166" fontId="3" fillId="0" borderId="35" xfId="42" applyFont="1" applyFill="1" applyBorder="1" applyAlignment="1">
      <alignment/>
    </xf>
    <xf numFmtId="166" fontId="3" fillId="0" borderId="27" xfId="42" applyFont="1" applyFill="1" applyBorder="1" applyAlignment="1">
      <alignment/>
    </xf>
    <xf numFmtId="166" fontId="3" fillId="0" borderId="13" xfId="42" applyFont="1" applyFill="1" applyBorder="1" applyAlignment="1">
      <alignment/>
    </xf>
    <xf numFmtId="166" fontId="3" fillId="0" borderId="38" xfId="42" applyFont="1" applyFill="1" applyBorder="1" applyAlignment="1">
      <alignment/>
    </xf>
    <xf numFmtId="166" fontId="3" fillId="0" borderId="46" xfId="42" applyFont="1" applyFill="1" applyBorder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3" fillId="0" borderId="0" xfId="42" applyFont="1" applyFill="1" applyBorder="1" applyAlignment="1">
      <alignment/>
    </xf>
    <xf numFmtId="166" fontId="0" fillId="0" borderId="0" xfId="42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3" fillId="0" borderId="0" xfId="42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0" fontId="0" fillId="0" borderId="17" xfId="0" applyBorder="1" applyAlignment="1">
      <alignment/>
    </xf>
    <xf numFmtId="0" fontId="2" fillId="34" borderId="47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left"/>
    </xf>
    <xf numFmtId="166" fontId="0" fillId="0" borderId="12" xfId="42" applyFont="1" applyFill="1" applyBorder="1" applyAlignment="1">
      <alignment horizontal="center"/>
    </xf>
    <xf numFmtId="166" fontId="0" fillId="0" borderId="17" xfId="42" applyFont="1" applyFill="1" applyBorder="1" applyAlignment="1">
      <alignment horizontal="center"/>
    </xf>
    <xf numFmtId="0" fontId="46" fillId="0" borderId="47" xfId="0" applyFont="1" applyFill="1" applyBorder="1" applyAlignment="1">
      <alignment wrapText="1"/>
    </xf>
    <xf numFmtId="0" fontId="46" fillId="0" borderId="47" xfId="0" applyFont="1" applyFill="1" applyBorder="1" applyAlignment="1">
      <alignment/>
    </xf>
    <xf numFmtId="166" fontId="0" fillId="0" borderId="17" xfId="42" applyFont="1" applyFill="1" applyBorder="1" applyAlignment="1">
      <alignment/>
    </xf>
    <xf numFmtId="171" fontId="0" fillId="0" borderId="17" xfId="0" applyNumberFormat="1" applyFill="1" applyBorder="1" applyAlignment="1">
      <alignment horizontal="center"/>
    </xf>
    <xf numFmtId="169" fontId="0" fillId="0" borderId="17" xfId="0" applyNumberForma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4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0" xfId="0" applyFont="1" applyBorder="1" applyAlignment="1">
      <alignment/>
    </xf>
    <xf numFmtId="0" fontId="2" fillId="0" borderId="47" xfId="0" applyFont="1" applyBorder="1" applyAlignment="1">
      <alignment horizontal="center"/>
    </xf>
    <xf numFmtId="166" fontId="0" fillId="0" borderId="12" xfId="42" applyFont="1" applyFill="1" applyBorder="1" applyAlignment="1">
      <alignment/>
    </xf>
    <xf numFmtId="0" fontId="0" fillId="0" borderId="42" xfId="0" applyFill="1" applyBorder="1" applyAlignment="1">
      <alignment/>
    </xf>
    <xf numFmtId="0" fontId="3" fillId="0" borderId="12" xfId="0" applyFont="1" applyFill="1" applyBorder="1" applyAlignment="1">
      <alignment/>
    </xf>
    <xf numFmtId="166" fontId="0" fillId="0" borderId="13" xfId="42" applyFont="1" applyFill="1" applyBorder="1" applyAlignment="1">
      <alignment/>
    </xf>
    <xf numFmtId="166" fontId="0" fillId="0" borderId="12" xfId="42" applyFont="1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/>
    </xf>
    <xf numFmtId="166" fontId="8" fillId="0" borderId="17" xfId="42" applyFont="1" applyFill="1" applyBorder="1" applyAlignment="1">
      <alignment/>
    </xf>
    <xf numFmtId="166" fontId="0" fillId="0" borderId="17" xfId="42" applyFont="1" applyFill="1" applyBorder="1" applyAlignment="1">
      <alignment/>
    </xf>
    <xf numFmtId="166" fontId="3" fillId="0" borderId="17" xfId="42" applyFont="1" applyFill="1" applyBorder="1" applyAlignment="1">
      <alignment/>
    </xf>
    <xf numFmtId="0" fontId="46" fillId="0" borderId="34" xfId="0" applyFont="1" applyBorder="1" applyAlignment="1">
      <alignment/>
    </xf>
    <xf numFmtId="0" fontId="0" fillId="0" borderId="34" xfId="0" applyBorder="1" applyAlignment="1">
      <alignment/>
    </xf>
    <xf numFmtId="0" fontId="46" fillId="0" borderId="48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166" fontId="3" fillId="0" borderId="17" xfId="42" applyFont="1" applyFill="1" applyBorder="1" applyAlignment="1">
      <alignment/>
    </xf>
    <xf numFmtId="166" fontId="3" fillId="0" borderId="49" xfId="42" applyFont="1" applyFill="1" applyBorder="1" applyAlignment="1">
      <alignment/>
    </xf>
    <xf numFmtId="166" fontId="0" fillId="0" borderId="50" xfId="42" applyFont="1" applyFill="1" applyBorder="1" applyAlignment="1">
      <alignment/>
    </xf>
    <xf numFmtId="165" fontId="0" fillId="0" borderId="17" xfId="0" applyNumberForma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34" xfId="0" applyFill="1" applyBorder="1" applyAlignment="1">
      <alignment/>
    </xf>
    <xf numFmtId="0" fontId="46" fillId="0" borderId="48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166" fontId="0" fillId="0" borderId="0" xfId="42" applyFont="1" applyAlignment="1">
      <alignment/>
    </xf>
    <xf numFmtId="171" fontId="8" fillId="0" borderId="17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6" fillId="33" borderId="20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51" xfId="0" applyFont="1" applyFill="1" applyBorder="1" applyAlignment="1">
      <alignment horizontal="center"/>
    </xf>
    <xf numFmtId="0" fontId="46" fillId="0" borderId="52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 wrapText="1"/>
    </xf>
    <xf numFmtId="0" fontId="46" fillId="0" borderId="29" xfId="0" applyFont="1" applyFill="1" applyBorder="1" applyAlignment="1">
      <alignment horizontal="center" wrapText="1"/>
    </xf>
    <xf numFmtId="0" fontId="46" fillId="0" borderId="3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50" fillId="0" borderId="28" xfId="0" applyFont="1" applyBorder="1" applyAlignment="1">
      <alignment horizontal="justify" vertical="center" wrapText="1"/>
    </xf>
    <xf numFmtId="0" fontId="50" fillId="0" borderId="3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="93" zoomScaleNormal="93" zoomScalePageLayoutView="0" workbookViewId="0" topLeftCell="A81">
      <selection activeCell="J93" sqref="J93"/>
    </sheetView>
  </sheetViews>
  <sheetFormatPr defaultColWidth="9.140625" defaultRowHeight="15"/>
  <cols>
    <col min="1" max="1" width="8.7109375" style="0" customWidth="1"/>
    <col min="2" max="2" width="0" style="0" hidden="1" customWidth="1"/>
    <col min="3" max="3" width="35.140625" style="0" customWidth="1"/>
    <col min="4" max="4" width="10.57421875" style="0" customWidth="1"/>
    <col min="5" max="5" width="10.7109375" style="3" customWidth="1"/>
    <col min="6" max="6" width="11.00390625" style="3" customWidth="1"/>
    <col min="7" max="7" width="10.7109375" style="3" customWidth="1"/>
    <col min="8" max="8" width="3.00390625" style="4" customWidth="1"/>
    <col min="9" max="9" width="10.28125" style="0" customWidth="1"/>
    <col min="10" max="10" width="28.57421875" style="0" customWidth="1"/>
    <col min="11" max="11" width="11.7109375" style="0" customWidth="1"/>
    <col min="12" max="12" width="11.57421875" style="0" customWidth="1"/>
    <col min="13" max="13" width="12.00390625" style="0" customWidth="1"/>
    <col min="14" max="14" width="10.00390625" style="0" customWidth="1"/>
    <col min="15" max="15" width="11.57421875" style="0" customWidth="1"/>
    <col min="16" max="16" width="11.57421875" style="0" bestFit="1" customWidth="1"/>
    <col min="17" max="17" width="11.57421875" style="0" customWidth="1"/>
    <col min="18" max="19" width="11.7109375" style="0" customWidth="1"/>
  </cols>
  <sheetData>
    <row r="1" ht="15.75">
      <c r="A1" s="111" t="s">
        <v>226</v>
      </c>
    </row>
    <row r="2" spans="4:10" ht="15.75" thickBot="1">
      <c r="D2" s="1">
        <v>0.045</v>
      </c>
      <c r="E2" s="2" t="s">
        <v>0</v>
      </c>
      <c r="I2" s="30"/>
      <c r="J2" s="30"/>
    </row>
    <row r="3" spans="1:13" ht="15.75" thickBot="1">
      <c r="A3" s="123"/>
      <c r="D3" s="5">
        <f>100%+D2</f>
        <v>1.045</v>
      </c>
      <c r="E3" s="233"/>
      <c r="F3" s="234"/>
      <c r="G3" s="6"/>
      <c r="H3" s="6"/>
      <c r="I3" s="123"/>
      <c r="K3" s="1">
        <v>0.045</v>
      </c>
      <c r="L3" s="235" t="s">
        <v>195</v>
      </c>
      <c r="M3" s="235"/>
    </row>
    <row r="4" spans="1:15" ht="15.75" thickBot="1">
      <c r="A4" s="123"/>
      <c r="H4" s="6"/>
      <c r="I4" s="123"/>
      <c r="K4" s="189" t="s">
        <v>1</v>
      </c>
      <c r="L4" s="190" t="s">
        <v>2</v>
      </c>
      <c r="M4" s="190" t="s">
        <v>3</v>
      </c>
      <c r="N4" s="187"/>
      <c r="O4" s="188"/>
    </row>
    <row r="5" spans="1:15" ht="60" customHeight="1" thickBot="1">
      <c r="A5" s="220" t="s">
        <v>162</v>
      </c>
      <c r="B5" s="187"/>
      <c r="C5" s="221"/>
      <c r="D5" s="219"/>
      <c r="E5" s="190" t="s">
        <v>2</v>
      </c>
      <c r="F5" s="190" t="s">
        <v>3</v>
      </c>
      <c r="G5" s="190" t="s">
        <v>3</v>
      </c>
      <c r="H5" s="16"/>
      <c r="I5" s="175" t="s">
        <v>163</v>
      </c>
      <c r="J5" s="176" t="s">
        <v>228</v>
      </c>
      <c r="K5" s="184" t="s">
        <v>235</v>
      </c>
      <c r="L5" s="186" t="s">
        <v>165</v>
      </c>
      <c r="M5" s="185" t="s">
        <v>166</v>
      </c>
      <c r="N5" s="179" t="s">
        <v>196</v>
      </c>
      <c r="O5" s="180" t="s">
        <v>76</v>
      </c>
    </row>
    <row r="6" spans="1:17" ht="24.75" thickBot="1">
      <c r="A6" s="8">
        <v>1</v>
      </c>
      <c r="C6" s="13" t="s">
        <v>4</v>
      </c>
      <c r="D6" s="189" t="s">
        <v>1</v>
      </c>
      <c r="E6" s="190" t="s">
        <v>158</v>
      </c>
      <c r="F6" s="218" t="s">
        <v>172</v>
      </c>
      <c r="G6" s="217" t="s">
        <v>173</v>
      </c>
      <c r="H6" s="19"/>
      <c r="I6" s="174">
        <v>200811</v>
      </c>
      <c r="J6" s="174" t="s">
        <v>6</v>
      </c>
      <c r="K6" s="181">
        <v>1336.95</v>
      </c>
      <c r="L6" s="182">
        <v>10020</v>
      </c>
      <c r="M6" s="183"/>
      <c r="N6" s="178">
        <f>K6*0.15</f>
        <v>200.5425</v>
      </c>
      <c r="O6" s="178">
        <f aca="true" t="shared" si="0" ref="O6:O11">N6+K6</f>
        <v>1537.4925</v>
      </c>
      <c r="P6" s="30"/>
      <c r="Q6" s="30"/>
    </row>
    <row r="7" spans="1:17" ht="15">
      <c r="A7" s="17">
        <v>201011</v>
      </c>
      <c r="B7" s="17">
        <v>201101</v>
      </c>
      <c r="C7" s="17" t="s">
        <v>5</v>
      </c>
      <c r="D7" s="18">
        <v>0.011949</v>
      </c>
      <c r="E7" s="145">
        <v>100</v>
      </c>
      <c r="F7" s="216">
        <v>201011</v>
      </c>
      <c r="G7" s="216"/>
      <c r="H7" s="20"/>
      <c r="I7" s="17">
        <v>200812</v>
      </c>
      <c r="J7" s="17" t="s">
        <v>8</v>
      </c>
      <c r="K7" s="91">
        <v>133.7</v>
      </c>
      <c r="L7" s="130">
        <v>10020</v>
      </c>
      <c r="M7" s="173"/>
      <c r="N7" s="177">
        <f>K7*0.15</f>
        <v>20.054999999999996</v>
      </c>
      <c r="O7" s="177">
        <f>N7+K7</f>
        <v>153.755</v>
      </c>
      <c r="P7" s="30"/>
      <c r="Q7" s="30"/>
    </row>
    <row r="8" spans="1:17" ht="15">
      <c r="A8" s="17">
        <v>201021</v>
      </c>
      <c r="B8" s="17">
        <v>201102</v>
      </c>
      <c r="C8" s="17" t="s">
        <v>7</v>
      </c>
      <c r="D8" s="27">
        <v>0.011949</v>
      </c>
      <c r="E8" s="145">
        <v>100</v>
      </c>
      <c r="F8" s="146">
        <v>201021</v>
      </c>
      <c r="G8" s="146">
        <v>201011</v>
      </c>
      <c r="H8" s="20"/>
      <c r="I8" s="17">
        <v>200813</v>
      </c>
      <c r="J8" s="21" t="s">
        <v>161</v>
      </c>
      <c r="K8" s="91">
        <v>1336.95</v>
      </c>
      <c r="L8" s="130">
        <v>10020</v>
      </c>
      <c r="M8" s="173">
        <v>261185</v>
      </c>
      <c r="N8" s="177">
        <f>K8*0.15</f>
        <v>200.5425</v>
      </c>
      <c r="O8" s="177">
        <f t="shared" si="0"/>
        <v>1537.4925</v>
      </c>
      <c r="P8" s="30"/>
      <c r="Q8" s="30"/>
    </row>
    <row r="9" spans="1:17" ht="15">
      <c r="A9" s="17">
        <v>201031</v>
      </c>
      <c r="B9" s="17">
        <v>201103</v>
      </c>
      <c r="C9" s="17" t="s">
        <v>9</v>
      </c>
      <c r="D9" s="27">
        <v>0.011949</v>
      </c>
      <c r="E9" s="145">
        <v>100</v>
      </c>
      <c r="F9" s="146">
        <v>201031</v>
      </c>
      <c r="G9" s="146"/>
      <c r="H9" s="20"/>
      <c r="I9" s="17">
        <v>200816</v>
      </c>
      <c r="J9" s="89" t="s">
        <v>168</v>
      </c>
      <c r="K9" s="91"/>
      <c r="L9" s="130">
        <v>10020</v>
      </c>
      <c r="M9" s="173">
        <v>261185</v>
      </c>
      <c r="N9" s="177">
        <f>K9*0.15</f>
        <v>0</v>
      </c>
      <c r="O9" s="177">
        <f t="shared" si="0"/>
        <v>0</v>
      </c>
      <c r="P9" s="30"/>
      <c r="Q9" s="30"/>
    </row>
    <row r="10" spans="1:17" ht="15">
      <c r="A10" s="17">
        <v>201041</v>
      </c>
      <c r="B10" s="17">
        <v>201104</v>
      </c>
      <c r="C10" s="17" t="s">
        <v>10</v>
      </c>
      <c r="D10" s="27">
        <v>0.011949</v>
      </c>
      <c r="E10" s="145">
        <v>100</v>
      </c>
      <c r="F10" s="146">
        <v>201041</v>
      </c>
      <c r="G10" s="146"/>
      <c r="H10" s="20"/>
      <c r="I10" s="76">
        <v>200818</v>
      </c>
      <c r="J10" s="72" t="s">
        <v>59</v>
      </c>
      <c r="K10" s="91">
        <f>K7*0.4</f>
        <v>53.48</v>
      </c>
      <c r="L10" s="130">
        <v>10020</v>
      </c>
      <c r="M10" s="173"/>
      <c r="N10" s="177">
        <f>K10*0.15</f>
        <v>8.021999999999998</v>
      </c>
      <c r="O10" s="177">
        <f t="shared" si="0"/>
        <v>61.501999999999995</v>
      </c>
      <c r="P10" s="30"/>
      <c r="Q10" s="30"/>
    </row>
    <row r="11" spans="1:17" ht="15">
      <c r="A11" s="17">
        <v>201061</v>
      </c>
      <c r="B11" s="17"/>
      <c r="C11" s="17" t="s">
        <v>11</v>
      </c>
      <c r="D11" s="27">
        <v>0.011949</v>
      </c>
      <c r="E11" s="145">
        <v>100</v>
      </c>
      <c r="F11" s="146">
        <v>201061</v>
      </c>
      <c r="G11" s="146"/>
      <c r="H11" s="20"/>
      <c r="I11" s="76">
        <v>200819</v>
      </c>
      <c r="J11" s="76" t="s">
        <v>60</v>
      </c>
      <c r="K11" s="91">
        <f>K6*0.4</f>
        <v>534.7800000000001</v>
      </c>
      <c r="L11" s="130">
        <v>10020</v>
      </c>
      <c r="M11" s="173"/>
      <c r="N11" s="177">
        <f>K11*0.15</f>
        <v>80.21700000000001</v>
      </c>
      <c r="O11" s="177">
        <f t="shared" si="0"/>
        <v>614.9970000000001</v>
      </c>
      <c r="P11" s="30"/>
      <c r="Q11" s="30"/>
    </row>
    <row r="12" spans="1:18" ht="15" customHeight="1">
      <c r="A12" s="17">
        <v>201071</v>
      </c>
      <c r="B12" s="17"/>
      <c r="C12" s="17" t="s">
        <v>135</v>
      </c>
      <c r="D12" s="27">
        <v>0.011949</v>
      </c>
      <c r="E12" s="145">
        <v>100</v>
      </c>
      <c r="F12" s="146">
        <v>201071</v>
      </c>
      <c r="G12" s="146">
        <v>201011</v>
      </c>
      <c r="H12" s="20"/>
      <c r="I12" s="23"/>
      <c r="J12" s="23" t="s">
        <v>147</v>
      </c>
      <c r="K12" s="114"/>
      <c r="L12" s="63"/>
      <c r="M12" s="63"/>
      <c r="N12" s="114"/>
      <c r="O12" s="115"/>
      <c r="P12" s="115"/>
      <c r="Q12" s="30"/>
      <c r="R12" s="30"/>
    </row>
    <row r="13" spans="1:18" ht="15" customHeight="1">
      <c r="A13" s="17">
        <v>201111</v>
      </c>
      <c r="B13" s="17"/>
      <c r="C13" s="17" t="s">
        <v>13</v>
      </c>
      <c r="D13" s="27">
        <v>0.011949</v>
      </c>
      <c r="E13" s="145">
        <v>100</v>
      </c>
      <c r="F13" s="146">
        <v>201111</v>
      </c>
      <c r="G13" s="146"/>
      <c r="H13" s="20"/>
      <c r="I13" s="23"/>
      <c r="J13" s="23"/>
      <c r="K13" s="114"/>
      <c r="L13" s="63"/>
      <c r="M13" s="63"/>
      <c r="N13" s="114"/>
      <c r="O13" s="115"/>
      <c r="P13" s="115"/>
      <c r="Q13" s="30"/>
      <c r="R13" s="30"/>
    </row>
    <row r="14" spans="1:8" ht="15.75" thickBot="1">
      <c r="A14" s="17">
        <v>201121</v>
      </c>
      <c r="B14" s="17"/>
      <c r="C14" s="17" t="s">
        <v>145</v>
      </c>
      <c r="D14" s="27">
        <v>0.011949</v>
      </c>
      <c r="E14" s="145">
        <v>100</v>
      </c>
      <c r="F14" s="146">
        <v>201011</v>
      </c>
      <c r="G14" s="146">
        <v>201121</v>
      </c>
      <c r="H14" s="20"/>
    </row>
    <row r="15" spans="1:18" ht="15">
      <c r="A15" s="17">
        <v>201131</v>
      </c>
      <c r="B15" s="17"/>
      <c r="C15" s="17" t="s">
        <v>224</v>
      </c>
      <c r="D15" s="27">
        <v>0.011949</v>
      </c>
      <c r="E15" s="145">
        <v>100</v>
      </c>
      <c r="F15" s="146">
        <v>201011</v>
      </c>
      <c r="G15" s="146">
        <v>201121</v>
      </c>
      <c r="H15" s="20"/>
      <c r="I15" s="230" t="s">
        <v>238</v>
      </c>
      <c r="J15" s="84" t="s">
        <v>227</v>
      </c>
      <c r="K15" s="134" t="s">
        <v>170</v>
      </c>
      <c r="L15" s="41"/>
      <c r="M15" s="42"/>
      <c r="N15" s="227" t="s">
        <v>237</v>
      </c>
      <c r="O15" s="223" t="s">
        <v>232</v>
      </c>
      <c r="P15" s="223"/>
      <c r="Q15" s="224"/>
      <c r="R15" s="30"/>
    </row>
    <row r="16" spans="1:18" ht="15.75" thickBot="1">
      <c r="A16" s="17"/>
      <c r="B16" s="17"/>
      <c r="C16" s="17"/>
      <c r="D16" s="18"/>
      <c r="E16" s="146"/>
      <c r="F16" s="146"/>
      <c r="G16" s="146"/>
      <c r="H16" s="20"/>
      <c r="I16" s="232"/>
      <c r="J16" s="210" t="s">
        <v>16</v>
      </c>
      <c r="K16" s="211"/>
      <c r="L16" s="211"/>
      <c r="M16" s="192"/>
      <c r="N16" s="229"/>
      <c r="O16" s="212" t="s">
        <v>236</v>
      </c>
      <c r="P16" s="213" t="s">
        <v>57</v>
      </c>
      <c r="Q16" s="214" t="s">
        <v>58</v>
      </c>
      <c r="R16" s="30"/>
    </row>
    <row r="17" spans="1:19" ht="15">
      <c r="A17" s="17">
        <v>201012</v>
      </c>
      <c r="B17" s="17">
        <v>201201</v>
      </c>
      <c r="C17" s="17" t="s">
        <v>14</v>
      </c>
      <c r="D17" s="27">
        <v>0.011949</v>
      </c>
      <c r="E17" s="145">
        <v>100</v>
      </c>
      <c r="F17" s="146"/>
      <c r="G17" s="146"/>
      <c r="I17" s="196">
        <v>200826</v>
      </c>
      <c r="J17" s="197" t="s">
        <v>19</v>
      </c>
      <c r="K17" s="206">
        <v>262.48</v>
      </c>
      <c r="L17" s="200">
        <f>K17*0.15</f>
        <v>39.372</v>
      </c>
      <c r="M17" s="207">
        <f aca="true" t="shared" si="1" ref="M17:M24">K17+L17</f>
        <v>301.85200000000003</v>
      </c>
      <c r="N17" s="196">
        <v>200825</v>
      </c>
      <c r="O17" s="208">
        <f>K17*10</f>
        <v>2624.8</v>
      </c>
      <c r="P17" s="209">
        <f>O17*0.15</f>
        <v>393.72</v>
      </c>
      <c r="Q17" s="200">
        <f>SUM(O17:P17)</f>
        <v>3018.5200000000004</v>
      </c>
      <c r="R17" s="71"/>
      <c r="S17" s="117"/>
    </row>
    <row r="18" spans="1:19" ht="15">
      <c r="A18" s="17">
        <v>201022</v>
      </c>
      <c r="B18" s="17">
        <v>201202</v>
      </c>
      <c r="C18" s="17" t="s">
        <v>18</v>
      </c>
      <c r="D18" s="27">
        <v>0.011949</v>
      </c>
      <c r="E18" s="145">
        <v>100</v>
      </c>
      <c r="F18" s="146">
        <v>201021</v>
      </c>
      <c r="G18" s="146"/>
      <c r="I18" s="76">
        <v>200824</v>
      </c>
      <c r="J18" s="193" t="s">
        <v>21</v>
      </c>
      <c r="K18" s="161">
        <v>524.86</v>
      </c>
      <c r="L18" s="44">
        <f aca="true" t="shared" si="2" ref="L18:L24">K18*0.15</f>
        <v>78.729</v>
      </c>
      <c r="M18" s="79">
        <f>K18+L18</f>
        <v>603.589</v>
      </c>
      <c r="N18" s="76">
        <v>200823</v>
      </c>
      <c r="O18" s="80">
        <f aca="true" t="shared" si="3" ref="O18:O24">K18*10</f>
        <v>5248.6</v>
      </c>
      <c r="P18" s="105">
        <f>O18*0.15</f>
        <v>787.2900000000001</v>
      </c>
      <c r="Q18" s="48">
        <f aca="true" t="shared" si="4" ref="Q18:Q24">SUM(O18:P18)</f>
        <v>6035.89</v>
      </c>
      <c r="R18" s="30"/>
      <c r="S18" s="117"/>
    </row>
    <row r="19" spans="1:19" ht="15">
      <c r="A19" s="17">
        <v>201032</v>
      </c>
      <c r="B19" s="17">
        <v>201203</v>
      </c>
      <c r="C19" s="17" t="s">
        <v>20</v>
      </c>
      <c r="D19" s="27">
        <v>0.011949</v>
      </c>
      <c r="E19" s="145">
        <v>100</v>
      </c>
      <c r="F19" s="146">
        <v>201031</v>
      </c>
      <c r="G19" s="146"/>
      <c r="H19" s="20"/>
      <c r="I19" s="76">
        <v>200822</v>
      </c>
      <c r="J19" s="193" t="s">
        <v>23</v>
      </c>
      <c r="K19" s="161">
        <v>787.33</v>
      </c>
      <c r="L19" s="44">
        <f t="shared" si="2"/>
        <v>118.0995</v>
      </c>
      <c r="M19" s="79">
        <f t="shared" si="1"/>
        <v>905.4295000000001</v>
      </c>
      <c r="N19" s="76">
        <v>200821</v>
      </c>
      <c r="O19" s="80">
        <f t="shared" si="3"/>
        <v>7873.3</v>
      </c>
      <c r="P19" s="105">
        <f>O19*0.15</f>
        <v>1180.995</v>
      </c>
      <c r="Q19" s="48">
        <f t="shared" si="4"/>
        <v>9054.295</v>
      </c>
      <c r="R19" s="30"/>
      <c r="S19" s="117"/>
    </row>
    <row r="20" spans="1:19" ht="15">
      <c r="A20" s="17">
        <v>201042</v>
      </c>
      <c r="B20" s="17">
        <v>201204</v>
      </c>
      <c r="C20" s="17" t="s">
        <v>22</v>
      </c>
      <c r="D20" s="27">
        <v>0.011949</v>
      </c>
      <c r="E20" s="145">
        <v>100</v>
      </c>
      <c r="F20" s="146">
        <v>201041</v>
      </c>
      <c r="G20" s="146"/>
      <c r="H20" s="20"/>
      <c r="I20" s="76">
        <v>200830</v>
      </c>
      <c r="J20" s="193" t="s">
        <v>24</v>
      </c>
      <c r="K20" s="161">
        <v>1097.17</v>
      </c>
      <c r="L20" s="44">
        <f t="shared" si="2"/>
        <v>164.5755</v>
      </c>
      <c r="M20" s="79">
        <f t="shared" si="1"/>
        <v>1261.7455</v>
      </c>
      <c r="N20" s="76">
        <v>200831</v>
      </c>
      <c r="O20" s="80">
        <f t="shared" si="3"/>
        <v>10971.7</v>
      </c>
      <c r="P20" s="105">
        <f>O20*0.15</f>
        <v>1645.755</v>
      </c>
      <c r="Q20" s="48">
        <f t="shared" si="4"/>
        <v>12617.455000000002</v>
      </c>
      <c r="R20" s="30"/>
      <c r="S20" s="117"/>
    </row>
    <row r="21" spans="1:19" ht="15">
      <c r="A21" s="17">
        <v>201072</v>
      </c>
      <c r="B21" s="17"/>
      <c r="C21" s="17" t="s">
        <v>134</v>
      </c>
      <c r="D21" s="27">
        <v>0.011949</v>
      </c>
      <c r="E21" s="145">
        <v>100</v>
      </c>
      <c r="F21" s="146">
        <v>201071</v>
      </c>
      <c r="G21" s="146"/>
      <c r="H21" s="20"/>
      <c r="I21" s="76">
        <v>200832</v>
      </c>
      <c r="J21" s="193" t="s">
        <v>25</v>
      </c>
      <c r="K21" s="161">
        <v>1371.46</v>
      </c>
      <c r="L21" s="44">
        <f t="shared" si="2"/>
        <v>205.719</v>
      </c>
      <c r="M21" s="79">
        <f t="shared" si="1"/>
        <v>1577.179</v>
      </c>
      <c r="N21" s="76">
        <v>200833</v>
      </c>
      <c r="O21" s="80">
        <f t="shared" si="3"/>
        <v>13714.6</v>
      </c>
      <c r="P21" s="105">
        <f>O21*0.15</f>
        <v>2057.19</v>
      </c>
      <c r="Q21" s="48">
        <f t="shared" si="4"/>
        <v>15771.79</v>
      </c>
      <c r="R21" s="30"/>
      <c r="S21" s="117"/>
    </row>
    <row r="22" spans="1:19" ht="15">
      <c r="A22" s="17">
        <v>201122</v>
      </c>
      <c r="B22" s="17"/>
      <c r="C22" s="17" t="s">
        <v>146</v>
      </c>
      <c r="D22" s="27">
        <v>0.011949</v>
      </c>
      <c r="E22" s="145">
        <v>100</v>
      </c>
      <c r="F22" s="146">
        <v>201121</v>
      </c>
      <c r="G22" s="146"/>
      <c r="H22" s="20"/>
      <c r="I22" s="76">
        <v>200834</v>
      </c>
      <c r="J22" s="193" t="s">
        <v>26</v>
      </c>
      <c r="K22" s="161">
        <v>1645.75</v>
      </c>
      <c r="L22" s="44">
        <f t="shared" si="2"/>
        <v>246.86249999999998</v>
      </c>
      <c r="M22" s="79">
        <f t="shared" si="1"/>
        <v>1892.6125</v>
      </c>
      <c r="N22" s="76">
        <v>200835</v>
      </c>
      <c r="O22" s="80">
        <f t="shared" si="3"/>
        <v>16457.5</v>
      </c>
      <c r="P22" s="105">
        <f>O22*0.15</f>
        <v>2468.625</v>
      </c>
      <c r="Q22" s="48">
        <f t="shared" si="4"/>
        <v>18926.125</v>
      </c>
      <c r="R22" s="30"/>
      <c r="S22" s="117"/>
    </row>
    <row r="23" spans="1:19" ht="15">
      <c r="A23" s="17">
        <v>201132</v>
      </c>
      <c r="B23" s="17"/>
      <c r="C23" s="17" t="s">
        <v>225</v>
      </c>
      <c r="D23" s="27">
        <v>0.011949</v>
      </c>
      <c r="E23" s="145">
        <v>100</v>
      </c>
      <c r="F23" s="146">
        <v>201121</v>
      </c>
      <c r="G23" s="146"/>
      <c r="H23" s="20"/>
      <c r="I23" s="76">
        <v>200828</v>
      </c>
      <c r="J23" s="193" t="s">
        <v>27</v>
      </c>
      <c r="K23" s="161">
        <v>1837.14</v>
      </c>
      <c r="L23" s="44">
        <f t="shared" si="2"/>
        <v>275.571</v>
      </c>
      <c r="M23" s="79">
        <f t="shared" si="1"/>
        <v>2112.7110000000002</v>
      </c>
      <c r="N23" s="76">
        <v>200827</v>
      </c>
      <c r="O23" s="80">
        <f>K23*10</f>
        <v>18371.4</v>
      </c>
      <c r="P23" s="105">
        <f>O23*0.15</f>
        <v>2755.71</v>
      </c>
      <c r="Q23" s="48">
        <f t="shared" si="4"/>
        <v>21127.11</v>
      </c>
      <c r="R23" s="90"/>
      <c r="S23" s="117"/>
    </row>
    <row r="24" spans="1:19" ht="15">
      <c r="A24" s="10"/>
      <c r="B24" s="17"/>
      <c r="C24" s="22"/>
      <c r="D24" s="17"/>
      <c r="E24" s="141" t="s">
        <v>175</v>
      </c>
      <c r="F24" s="146">
        <v>75040</v>
      </c>
      <c r="G24" s="146">
        <v>75040</v>
      </c>
      <c r="H24" s="20"/>
      <c r="I24" s="76">
        <v>200836</v>
      </c>
      <c r="J24" s="193" t="s">
        <v>29</v>
      </c>
      <c r="K24" s="161">
        <v>3674.67</v>
      </c>
      <c r="L24" s="44">
        <f t="shared" si="2"/>
        <v>551.2005</v>
      </c>
      <c r="M24" s="194">
        <f t="shared" si="1"/>
        <v>4225.8705</v>
      </c>
      <c r="N24" s="76">
        <v>200837</v>
      </c>
      <c r="O24" s="80">
        <f t="shared" si="3"/>
        <v>36746.7</v>
      </c>
      <c r="P24" s="105">
        <f>O24*0.15</f>
        <v>5512.004999999999</v>
      </c>
      <c r="Q24" s="48">
        <f t="shared" si="4"/>
        <v>42258.704999999994</v>
      </c>
      <c r="R24" s="30"/>
      <c r="S24" s="117"/>
    </row>
    <row r="25" spans="1:19" ht="15.75" thickBot="1">
      <c r="A25" s="10"/>
      <c r="B25" s="17"/>
      <c r="C25" s="22"/>
      <c r="D25" s="17"/>
      <c r="E25" s="142"/>
      <c r="F25" s="144"/>
      <c r="G25" s="144"/>
      <c r="H25" s="20"/>
      <c r="I25" s="23"/>
      <c r="J25" s="59"/>
      <c r="K25" s="169"/>
      <c r="L25" s="170"/>
      <c r="M25" s="170"/>
      <c r="N25" s="23"/>
      <c r="O25" s="170"/>
      <c r="P25" s="171"/>
      <c r="Q25" s="172"/>
      <c r="R25" s="30"/>
      <c r="S25" s="117"/>
    </row>
    <row r="26" spans="1:18" ht="15" customHeight="1">
      <c r="A26" s="10">
        <v>2</v>
      </c>
      <c r="B26" s="17"/>
      <c r="C26" s="22" t="s">
        <v>28</v>
      </c>
      <c r="D26" s="17"/>
      <c r="E26" s="145"/>
      <c r="F26" s="144"/>
      <c r="G26" s="144"/>
      <c r="H26" s="20"/>
      <c r="I26" s="230" t="s">
        <v>238</v>
      </c>
      <c r="J26" s="84" t="s">
        <v>63</v>
      </c>
      <c r="K26" s="134" t="s">
        <v>171</v>
      </c>
      <c r="L26" s="41"/>
      <c r="M26" s="41"/>
      <c r="N26" s="227" t="s">
        <v>237</v>
      </c>
      <c r="O26" s="223" t="s">
        <v>239</v>
      </c>
      <c r="P26" s="223"/>
      <c r="Q26" s="224"/>
      <c r="R26" s="30"/>
    </row>
    <row r="27" spans="1:18" ht="15">
      <c r="A27" s="17">
        <v>202011</v>
      </c>
      <c r="B27" s="17">
        <v>202101</v>
      </c>
      <c r="C27" s="17" t="s">
        <v>5</v>
      </c>
      <c r="D27" s="27">
        <v>0.020313</v>
      </c>
      <c r="E27" s="145">
        <v>105</v>
      </c>
      <c r="F27" s="140">
        <v>202011</v>
      </c>
      <c r="G27" s="140"/>
      <c r="H27" s="20"/>
      <c r="I27" s="231"/>
      <c r="J27" s="25" t="s">
        <v>64</v>
      </c>
      <c r="K27" s="23"/>
      <c r="L27" s="23"/>
      <c r="M27" s="23"/>
      <c r="N27" s="228"/>
      <c r="O27" s="225"/>
      <c r="P27" s="225"/>
      <c r="Q27" s="226"/>
      <c r="R27" s="30"/>
    </row>
    <row r="28" spans="1:18" ht="15.75" thickBot="1">
      <c r="A28" s="17">
        <v>202012</v>
      </c>
      <c r="B28" s="17">
        <v>202201</v>
      </c>
      <c r="C28" s="17" t="s">
        <v>14</v>
      </c>
      <c r="D28" s="27">
        <v>0.020313</v>
      </c>
      <c r="E28" s="145">
        <v>105</v>
      </c>
      <c r="F28" s="146"/>
      <c r="G28" s="146"/>
      <c r="H28" s="20"/>
      <c r="I28" s="232"/>
      <c r="J28" s="201" t="s">
        <v>234</v>
      </c>
      <c r="K28" s="202"/>
      <c r="L28" s="202"/>
      <c r="M28" s="202"/>
      <c r="N28" s="229"/>
      <c r="O28" s="203" t="s">
        <v>236</v>
      </c>
      <c r="P28" s="204" t="s">
        <v>57</v>
      </c>
      <c r="Q28" s="205" t="s">
        <v>76</v>
      </c>
      <c r="R28" s="30"/>
    </row>
    <row r="29" spans="1:18" ht="15">
      <c r="A29" s="17">
        <v>202021</v>
      </c>
      <c r="B29" s="17"/>
      <c r="C29" s="17" t="s">
        <v>136</v>
      </c>
      <c r="D29" s="27">
        <v>0.020313</v>
      </c>
      <c r="E29" s="145">
        <v>105</v>
      </c>
      <c r="F29" s="146">
        <v>202021</v>
      </c>
      <c r="G29" s="146">
        <v>202011</v>
      </c>
      <c r="H29" s="20"/>
      <c r="I29" s="196">
        <v>200840</v>
      </c>
      <c r="J29" s="197" t="s">
        <v>65</v>
      </c>
      <c r="K29" s="198">
        <v>556.74</v>
      </c>
      <c r="L29" s="198">
        <f>K29*0.15</f>
        <v>83.511</v>
      </c>
      <c r="M29" s="198">
        <f>SUM(K29:L29)</f>
        <v>640.251</v>
      </c>
      <c r="N29" s="196">
        <v>200841</v>
      </c>
      <c r="O29" s="199">
        <f>+K29*10</f>
        <v>5567.4</v>
      </c>
      <c r="P29" s="200">
        <f>O29*0.15</f>
        <v>835.1099999999999</v>
      </c>
      <c r="Q29" s="200">
        <f>O29+P29</f>
        <v>6402.509999999999</v>
      </c>
      <c r="R29" s="30"/>
    </row>
    <row r="30" spans="1:18" ht="15">
      <c r="A30" s="17">
        <v>202022</v>
      </c>
      <c r="B30" s="17"/>
      <c r="C30" s="17" t="s">
        <v>137</v>
      </c>
      <c r="D30" s="27">
        <v>0.020313</v>
      </c>
      <c r="E30" s="145">
        <v>105</v>
      </c>
      <c r="F30" s="146">
        <v>202021</v>
      </c>
      <c r="G30" s="146"/>
      <c r="H30" s="20"/>
      <c r="I30" s="76">
        <v>200842</v>
      </c>
      <c r="J30" s="193" t="s">
        <v>66</v>
      </c>
      <c r="K30" s="91">
        <f>+K29*2</f>
        <v>1113.48</v>
      </c>
      <c r="L30" s="93">
        <f>K30*0.15</f>
        <v>167.022</v>
      </c>
      <c r="M30" s="198">
        <f>SUM(K30:L30)</f>
        <v>1280.502</v>
      </c>
      <c r="N30" s="76">
        <v>200843</v>
      </c>
      <c r="O30" s="191">
        <f>+K30*10</f>
        <v>11134.8</v>
      </c>
      <c r="P30" s="44">
        <f>O30*0.15</f>
        <v>1670.2199999999998</v>
      </c>
      <c r="Q30" s="44">
        <f>O30+P30</f>
        <v>12805.019999999999</v>
      </c>
      <c r="R30" s="30"/>
    </row>
    <row r="31" spans="1:18" ht="15">
      <c r="A31" s="17">
        <v>202071</v>
      </c>
      <c r="B31" s="17"/>
      <c r="C31" s="17" t="s">
        <v>138</v>
      </c>
      <c r="D31" s="27">
        <v>0.020313</v>
      </c>
      <c r="E31" s="145">
        <v>105</v>
      </c>
      <c r="F31" s="146">
        <v>202071</v>
      </c>
      <c r="G31" s="146">
        <v>202011</v>
      </c>
      <c r="I31" s="76">
        <v>200844</v>
      </c>
      <c r="J31" s="193" t="s">
        <v>67</v>
      </c>
      <c r="K31" s="91">
        <f>+K29*3</f>
        <v>1670.22</v>
      </c>
      <c r="L31" s="93">
        <f>K31*0.15</f>
        <v>250.533</v>
      </c>
      <c r="M31" s="198">
        <f>SUM(K31:L31)</f>
        <v>1920.753</v>
      </c>
      <c r="N31" s="76">
        <v>200845</v>
      </c>
      <c r="O31" s="191">
        <f>+K31*10</f>
        <v>16702.2</v>
      </c>
      <c r="P31" s="44">
        <f>O31*0.15</f>
        <v>2505.33</v>
      </c>
      <c r="Q31" s="44">
        <f>O31+P31</f>
        <v>19207.53</v>
      </c>
      <c r="R31" s="30"/>
    </row>
    <row r="32" spans="1:17" ht="15">
      <c r="A32" s="17">
        <v>202072</v>
      </c>
      <c r="B32" s="17"/>
      <c r="C32" s="17" t="s">
        <v>139</v>
      </c>
      <c r="D32" s="27">
        <v>0.020313</v>
      </c>
      <c r="E32" s="145">
        <v>105</v>
      </c>
      <c r="F32" s="146">
        <v>202071</v>
      </c>
      <c r="G32" s="146"/>
      <c r="H32" s="6"/>
      <c r="I32" s="76">
        <v>200846</v>
      </c>
      <c r="J32" s="193" t="s">
        <v>68</v>
      </c>
      <c r="K32" s="195">
        <f>+K29*4</f>
        <v>2226.96</v>
      </c>
      <c r="L32" s="93">
        <f>K32*0.15</f>
        <v>334.044</v>
      </c>
      <c r="M32" s="198">
        <f>SUM(K32:L32)</f>
        <v>2561.004</v>
      </c>
      <c r="N32" s="17">
        <v>200847</v>
      </c>
      <c r="O32" s="191">
        <f>+K32*10</f>
        <v>22269.6</v>
      </c>
      <c r="P32" s="44">
        <f>O32*0.15</f>
        <v>3340.4399999999996</v>
      </c>
      <c r="Q32" s="44">
        <f>O32+P32</f>
        <v>25610.039999999997</v>
      </c>
    </row>
    <row r="33" spans="1:7" ht="15">
      <c r="A33" s="17"/>
      <c r="B33" s="17"/>
      <c r="C33" s="17"/>
      <c r="D33" s="27"/>
      <c r="E33" s="146"/>
      <c r="F33" s="146"/>
      <c r="G33" s="146"/>
    </row>
    <row r="34" spans="1:13" ht="15">
      <c r="A34" s="10">
        <v>3</v>
      </c>
      <c r="B34" s="17"/>
      <c r="C34" s="22" t="s">
        <v>30</v>
      </c>
      <c r="D34" s="27"/>
      <c r="E34" s="144"/>
      <c r="F34" s="144"/>
      <c r="G34" s="144"/>
      <c r="H34" s="20"/>
      <c r="I34" s="30"/>
      <c r="K34" s="30"/>
      <c r="L34" s="53"/>
      <c r="M34" s="30"/>
    </row>
    <row r="35" spans="1:7" ht="15">
      <c r="A35" s="17">
        <v>203011</v>
      </c>
      <c r="B35" s="17">
        <v>203101</v>
      </c>
      <c r="C35" s="17" t="s">
        <v>5</v>
      </c>
      <c r="D35" s="27">
        <v>0.020313</v>
      </c>
      <c r="E35" s="145">
        <v>110000</v>
      </c>
      <c r="F35" s="143">
        <v>203011</v>
      </c>
      <c r="G35" s="140"/>
    </row>
    <row r="36" spans="1:8" ht="15">
      <c r="A36" s="17">
        <v>203012</v>
      </c>
      <c r="B36" s="17"/>
      <c r="C36" s="17" t="s">
        <v>14</v>
      </c>
      <c r="D36" s="27">
        <v>0.020313</v>
      </c>
      <c r="E36" s="145">
        <v>110000</v>
      </c>
      <c r="F36" s="147"/>
      <c r="G36" s="146"/>
      <c r="H36" s="20"/>
    </row>
    <row r="37" spans="1:7" ht="15">
      <c r="A37" s="17"/>
      <c r="B37" s="17"/>
      <c r="C37" s="17"/>
      <c r="D37" s="27"/>
      <c r="E37" s="146"/>
      <c r="F37" s="147"/>
      <c r="G37" s="146"/>
    </row>
    <row r="38" spans="1:8" ht="15">
      <c r="A38" s="10">
        <v>4</v>
      </c>
      <c r="B38" s="17"/>
      <c r="C38" s="22" t="s">
        <v>31</v>
      </c>
      <c r="D38" s="27"/>
      <c r="E38" s="144"/>
      <c r="F38" s="144"/>
      <c r="G38" s="144"/>
      <c r="H38" s="6"/>
    </row>
    <row r="39" spans="1:9" ht="15">
      <c r="A39" s="17">
        <v>204011</v>
      </c>
      <c r="B39" s="17">
        <v>204101</v>
      </c>
      <c r="C39" s="17" t="s">
        <v>5</v>
      </c>
      <c r="D39" s="27">
        <v>0.023898</v>
      </c>
      <c r="E39" s="145">
        <v>115000</v>
      </c>
      <c r="F39" s="140">
        <v>201011</v>
      </c>
      <c r="G39" s="140"/>
      <c r="I39" s="104"/>
    </row>
    <row r="40" spans="1:9" ht="15" customHeight="1">
      <c r="A40" s="17">
        <v>204012</v>
      </c>
      <c r="B40" s="17"/>
      <c r="C40" s="17" t="s">
        <v>14</v>
      </c>
      <c r="D40" s="27">
        <v>0.023898</v>
      </c>
      <c r="E40" s="145">
        <v>115000</v>
      </c>
      <c r="F40" s="146"/>
      <c r="G40" s="146"/>
      <c r="H40" s="20"/>
      <c r="I40" s="104"/>
    </row>
    <row r="41" spans="1:9" ht="15" customHeight="1">
      <c r="A41" s="17"/>
      <c r="B41" s="17"/>
      <c r="C41" s="17"/>
      <c r="D41" s="17"/>
      <c r="E41" s="146"/>
      <c r="F41" s="146"/>
      <c r="G41" s="146"/>
      <c r="H41" s="20"/>
      <c r="I41" s="104"/>
    </row>
    <row r="42" spans="1:9" ht="15" customHeight="1">
      <c r="A42" s="10">
        <v>5</v>
      </c>
      <c r="B42" s="17"/>
      <c r="C42" s="112" t="s">
        <v>164</v>
      </c>
      <c r="D42" s="17"/>
      <c r="E42" s="144"/>
      <c r="F42" s="144"/>
      <c r="G42" s="144"/>
      <c r="H42" s="6"/>
      <c r="I42" s="104"/>
    </row>
    <row r="43" spans="1:9" ht="15">
      <c r="A43" s="17">
        <v>205011</v>
      </c>
      <c r="B43" s="17"/>
      <c r="C43" s="17" t="s">
        <v>5</v>
      </c>
      <c r="D43" s="153" t="s">
        <v>130</v>
      </c>
      <c r="E43" s="145"/>
      <c r="F43" s="140"/>
      <c r="G43" s="140"/>
      <c r="I43" s="104"/>
    </row>
    <row r="44" spans="1:9" ht="15">
      <c r="A44" s="17">
        <v>205012</v>
      </c>
      <c r="B44" s="17"/>
      <c r="C44" s="17" t="s">
        <v>14</v>
      </c>
      <c r="D44" s="153" t="s">
        <v>130</v>
      </c>
      <c r="E44" s="145"/>
      <c r="F44" s="146"/>
      <c r="G44" s="146"/>
      <c r="I44" s="104"/>
    </row>
    <row r="45" spans="1:9" ht="15">
      <c r="A45" s="17">
        <v>205081</v>
      </c>
      <c r="B45" s="17"/>
      <c r="C45" s="17" t="s">
        <v>32</v>
      </c>
      <c r="D45" s="153" t="s">
        <v>130</v>
      </c>
      <c r="E45" s="145"/>
      <c r="F45" s="146"/>
      <c r="G45" s="146"/>
      <c r="I45" s="104"/>
    </row>
    <row r="46" spans="1:9" ht="15">
      <c r="A46" s="17">
        <v>205082</v>
      </c>
      <c r="B46" s="17"/>
      <c r="C46" s="17" t="s">
        <v>61</v>
      </c>
      <c r="D46" s="153" t="s">
        <v>130</v>
      </c>
      <c r="E46" s="145"/>
      <c r="F46" s="146"/>
      <c r="G46" s="146"/>
      <c r="I46" s="34"/>
    </row>
    <row r="47" spans="1:9" ht="15">
      <c r="A47" s="17">
        <v>205083</v>
      </c>
      <c r="B47" s="17"/>
      <c r="C47" s="17" t="s">
        <v>62</v>
      </c>
      <c r="D47" s="153" t="s">
        <v>130</v>
      </c>
      <c r="E47" s="145"/>
      <c r="F47" s="146"/>
      <c r="G47" s="146"/>
      <c r="I47" s="54"/>
    </row>
    <row r="48" spans="1:9" ht="15">
      <c r="A48" s="17">
        <v>205084</v>
      </c>
      <c r="B48" s="17"/>
      <c r="C48" s="17" t="s">
        <v>73</v>
      </c>
      <c r="D48" s="153" t="s">
        <v>130</v>
      </c>
      <c r="E48" s="145"/>
      <c r="F48" s="146"/>
      <c r="G48" s="146"/>
      <c r="I48" s="34"/>
    </row>
    <row r="49" spans="1:9" ht="15">
      <c r="A49" s="17">
        <v>205085</v>
      </c>
      <c r="B49" s="17"/>
      <c r="C49" s="17" t="s">
        <v>62</v>
      </c>
      <c r="D49" s="153" t="s">
        <v>130</v>
      </c>
      <c r="E49" s="144"/>
      <c r="F49" s="146"/>
      <c r="G49" s="146"/>
      <c r="I49" s="34"/>
    </row>
    <row r="50" spans="1:9" ht="15.75" customHeight="1">
      <c r="A50" s="17">
        <v>205086</v>
      </c>
      <c r="B50" s="17"/>
      <c r="C50" s="17" t="s">
        <v>62</v>
      </c>
      <c r="D50" s="153" t="s">
        <v>130</v>
      </c>
      <c r="E50" s="144"/>
      <c r="F50" s="146"/>
      <c r="G50" s="146"/>
      <c r="I50" s="34"/>
    </row>
    <row r="51" spans="1:9" ht="15.75" customHeight="1">
      <c r="A51" s="34"/>
      <c r="B51" s="34"/>
      <c r="C51" s="34"/>
      <c r="D51" s="222"/>
      <c r="E51" s="150"/>
      <c r="F51" s="149"/>
      <c r="G51" s="149"/>
      <c r="I51" s="34"/>
    </row>
    <row r="52" spans="1:8" ht="15.75" customHeight="1">
      <c r="A52" s="10">
        <v>6</v>
      </c>
      <c r="B52" s="17"/>
      <c r="C52" s="22" t="s">
        <v>33</v>
      </c>
      <c r="D52" s="17"/>
      <c r="E52" s="144"/>
      <c r="F52" s="144"/>
      <c r="G52" s="144"/>
      <c r="H52" s="6"/>
    </row>
    <row r="53" spans="1:8" ht="15.75" customHeight="1">
      <c r="A53" s="17">
        <v>206011</v>
      </c>
      <c r="B53" s="17"/>
      <c r="C53" s="17" t="s">
        <v>5</v>
      </c>
      <c r="D53" s="52">
        <v>0.002986</v>
      </c>
      <c r="E53" s="145">
        <v>120000</v>
      </c>
      <c r="F53" s="140">
        <v>201011</v>
      </c>
      <c r="G53" s="140"/>
      <c r="H53" s="6"/>
    </row>
    <row r="54" spans="1:8" ht="15.75" customHeight="1">
      <c r="A54" s="17">
        <v>206012</v>
      </c>
      <c r="B54" s="17"/>
      <c r="C54" s="17" t="s">
        <v>14</v>
      </c>
      <c r="D54" s="52">
        <v>0.002986</v>
      </c>
      <c r="E54" s="145">
        <v>120000</v>
      </c>
      <c r="F54" s="146"/>
      <c r="G54" s="146"/>
      <c r="H54" s="6"/>
    </row>
    <row r="55" spans="1:8" ht="15.75" customHeight="1">
      <c r="A55" s="17">
        <v>206021</v>
      </c>
      <c r="B55" s="17"/>
      <c r="C55" s="17" t="s">
        <v>140</v>
      </c>
      <c r="D55" s="52">
        <v>0.002986</v>
      </c>
      <c r="E55" s="145">
        <v>120000</v>
      </c>
      <c r="F55" s="140">
        <v>206021</v>
      </c>
      <c r="G55" s="140">
        <v>201011</v>
      </c>
      <c r="H55" s="6"/>
    </row>
    <row r="56" spans="1:8" ht="15.75" customHeight="1">
      <c r="A56" s="17">
        <v>206022</v>
      </c>
      <c r="B56" s="17"/>
      <c r="C56" s="17" t="s">
        <v>141</v>
      </c>
      <c r="D56" s="52">
        <v>0.002986</v>
      </c>
      <c r="E56" s="145">
        <v>120000</v>
      </c>
      <c r="F56" s="140">
        <v>206021</v>
      </c>
      <c r="G56" s="140"/>
      <c r="H56" s="6"/>
    </row>
    <row r="57" spans="1:8" ht="15.75" customHeight="1">
      <c r="A57" s="17">
        <v>206081</v>
      </c>
      <c r="B57" s="17"/>
      <c r="C57" s="17" t="s">
        <v>32</v>
      </c>
      <c r="D57" s="52">
        <v>0.002986</v>
      </c>
      <c r="E57" s="145">
        <v>120000</v>
      </c>
      <c r="F57" s="146">
        <v>206081</v>
      </c>
      <c r="G57" s="146"/>
      <c r="H57" s="6"/>
    </row>
    <row r="58" spans="1:9" ht="15.75" customHeight="1">
      <c r="A58" s="17">
        <v>206082</v>
      </c>
      <c r="B58" s="17"/>
      <c r="C58" s="17" t="s">
        <v>214</v>
      </c>
      <c r="D58" s="52">
        <v>0.002986</v>
      </c>
      <c r="E58" s="145">
        <v>120000</v>
      </c>
      <c r="F58" s="146">
        <v>206081</v>
      </c>
      <c r="G58" s="146"/>
      <c r="H58" s="6"/>
      <c r="I58" s="159"/>
    </row>
    <row r="59" spans="1:9" ht="15.75" customHeight="1">
      <c r="A59" s="17">
        <v>206083</v>
      </c>
      <c r="B59" s="17"/>
      <c r="C59" s="17" t="s">
        <v>215</v>
      </c>
      <c r="D59" s="52">
        <v>0.002986</v>
      </c>
      <c r="E59" s="145">
        <v>120000</v>
      </c>
      <c r="F59" s="146">
        <v>206081</v>
      </c>
      <c r="G59" s="146"/>
      <c r="H59" s="6"/>
      <c r="I59" s="159"/>
    </row>
    <row r="60" spans="1:9" ht="15.75" customHeight="1">
      <c r="A60" s="17">
        <v>206084</v>
      </c>
      <c r="B60" s="17"/>
      <c r="C60" s="17" t="s">
        <v>73</v>
      </c>
      <c r="D60" s="52">
        <v>0.002986</v>
      </c>
      <c r="E60" s="145">
        <v>120000</v>
      </c>
      <c r="F60" s="146">
        <v>206081</v>
      </c>
      <c r="G60" s="146"/>
      <c r="H60" s="6"/>
      <c r="I60" s="159"/>
    </row>
    <row r="61" spans="1:9" ht="15.75" customHeight="1">
      <c r="A61" s="17">
        <v>206085</v>
      </c>
      <c r="B61" s="17"/>
      <c r="C61" s="17" t="s">
        <v>216</v>
      </c>
      <c r="D61" s="52">
        <v>0.002986</v>
      </c>
      <c r="E61" s="145">
        <v>120000</v>
      </c>
      <c r="F61" s="146">
        <v>206081</v>
      </c>
      <c r="G61" s="146"/>
      <c r="H61" s="6"/>
      <c r="I61" s="159"/>
    </row>
    <row r="62" spans="1:9" ht="15.75" customHeight="1">
      <c r="A62" s="17">
        <v>206086</v>
      </c>
      <c r="B62" s="17"/>
      <c r="C62" s="17" t="s">
        <v>217</v>
      </c>
      <c r="D62" s="52">
        <v>0.002986</v>
      </c>
      <c r="E62" s="144">
        <v>120000</v>
      </c>
      <c r="F62" s="146">
        <v>206081</v>
      </c>
      <c r="G62" s="146"/>
      <c r="I62" s="159"/>
    </row>
    <row r="63" spans="1:9" ht="15.75" customHeight="1">
      <c r="A63" s="17">
        <v>206087</v>
      </c>
      <c r="B63" s="17"/>
      <c r="C63" s="17" t="s">
        <v>205</v>
      </c>
      <c r="D63" s="52">
        <v>0.002986</v>
      </c>
      <c r="E63" s="144">
        <v>120000</v>
      </c>
      <c r="F63" s="146">
        <v>206081</v>
      </c>
      <c r="G63" s="146"/>
      <c r="I63" s="159"/>
    </row>
    <row r="64" spans="1:9" ht="15.75" customHeight="1">
      <c r="A64" s="17">
        <v>206088</v>
      </c>
      <c r="B64" s="17"/>
      <c r="C64" s="17" t="s">
        <v>206</v>
      </c>
      <c r="D64" s="52">
        <v>0.002986</v>
      </c>
      <c r="E64" s="144">
        <v>120000</v>
      </c>
      <c r="F64" s="146">
        <v>206081</v>
      </c>
      <c r="G64" s="146"/>
      <c r="I64" s="159"/>
    </row>
    <row r="65" spans="1:8" ht="15">
      <c r="A65" s="17"/>
      <c r="B65" s="17"/>
      <c r="C65" s="17"/>
      <c r="D65" s="17"/>
      <c r="E65" s="146"/>
      <c r="F65" s="146"/>
      <c r="G65" s="146"/>
      <c r="H65" s="20"/>
    </row>
    <row r="66" spans="1:7" ht="15">
      <c r="A66" s="10">
        <v>7</v>
      </c>
      <c r="B66" s="17"/>
      <c r="C66" s="112" t="s">
        <v>160</v>
      </c>
      <c r="D66" s="17"/>
      <c r="E66" s="144"/>
      <c r="F66" s="144"/>
      <c r="G66" s="144"/>
    </row>
    <row r="67" spans="1:7" ht="15">
      <c r="A67" s="17">
        <v>207011</v>
      </c>
      <c r="B67" s="17"/>
      <c r="C67" s="17" t="s">
        <v>5</v>
      </c>
      <c r="D67" s="154" t="s">
        <v>130</v>
      </c>
      <c r="E67" s="145"/>
      <c r="F67" s="140"/>
      <c r="G67" s="140"/>
    </row>
    <row r="68" spans="1:8" ht="15">
      <c r="A68" s="17">
        <v>207061</v>
      </c>
      <c r="B68" s="17"/>
      <c r="C68" s="17" t="s">
        <v>34</v>
      </c>
      <c r="D68" s="154" t="s">
        <v>130</v>
      </c>
      <c r="E68" s="145"/>
      <c r="F68" s="146"/>
      <c r="G68" s="146"/>
      <c r="H68" s="6"/>
    </row>
    <row r="69" spans="1:7" ht="15">
      <c r="A69" s="17">
        <v>207012</v>
      </c>
      <c r="B69" s="17"/>
      <c r="C69" s="17" t="s">
        <v>14</v>
      </c>
      <c r="D69" s="154" t="s">
        <v>130</v>
      </c>
      <c r="E69" s="145"/>
      <c r="F69" s="146"/>
      <c r="G69" s="146"/>
    </row>
    <row r="70" spans="1:7" ht="15">
      <c r="A70" s="17"/>
      <c r="B70" s="17"/>
      <c r="C70" s="17"/>
      <c r="D70" s="27"/>
      <c r="E70" s="146"/>
      <c r="F70" s="146"/>
      <c r="G70" s="146"/>
    </row>
    <row r="71" spans="1:7" ht="15">
      <c r="A71" s="10">
        <v>8</v>
      </c>
      <c r="B71" s="17"/>
      <c r="C71" s="22" t="s">
        <v>35</v>
      </c>
      <c r="D71" s="27"/>
      <c r="E71" s="144"/>
      <c r="F71" s="144"/>
      <c r="G71" s="144"/>
    </row>
    <row r="72" spans="1:7" ht="15">
      <c r="A72" s="17">
        <v>208011</v>
      </c>
      <c r="B72" s="17"/>
      <c r="C72" s="17" t="s">
        <v>5</v>
      </c>
      <c r="D72" s="27">
        <v>0.005975</v>
      </c>
      <c r="E72" s="145">
        <v>135</v>
      </c>
      <c r="F72" s="140">
        <v>201011</v>
      </c>
      <c r="G72" s="140"/>
    </row>
    <row r="73" spans="1:7" ht="15">
      <c r="A73" s="17">
        <v>208012</v>
      </c>
      <c r="B73" s="17"/>
      <c r="C73" s="17" t="s">
        <v>142</v>
      </c>
      <c r="D73" s="27">
        <v>0.005975</v>
      </c>
      <c r="E73" s="145">
        <v>135</v>
      </c>
      <c r="F73" s="140"/>
      <c r="G73" s="140"/>
    </row>
    <row r="74" spans="1:7" ht="15">
      <c r="A74" s="17">
        <v>208061</v>
      </c>
      <c r="B74" s="17"/>
      <c r="C74" s="17" t="s">
        <v>36</v>
      </c>
      <c r="D74" s="27">
        <v>0.005975</v>
      </c>
      <c r="E74" s="145">
        <v>135</v>
      </c>
      <c r="F74" s="146">
        <v>208061</v>
      </c>
      <c r="G74" s="146"/>
    </row>
    <row r="75" spans="1:8" ht="15">
      <c r="A75" s="17"/>
      <c r="B75" s="17"/>
      <c r="C75" s="17"/>
      <c r="D75" s="17"/>
      <c r="E75" s="146"/>
      <c r="F75" s="146"/>
      <c r="G75" s="146"/>
      <c r="H75" s="99" t="s">
        <v>48</v>
      </c>
    </row>
    <row r="76" spans="1:9" ht="15">
      <c r="A76" s="10">
        <v>9</v>
      </c>
      <c r="B76" s="17"/>
      <c r="C76" s="22" t="s">
        <v>37</v>
      </c>
      <c r="D76" s="22"/>
      <c r="E76" s="152"/>
      <c r="F76" s="152"/>
      <c r="G76" s="152" t="s">
        <v>177</v>
      </c>
      <c r="H76" s="58"/>
      <c r="I76" t="s">
        <v>85</v>
      </c>
    </row>
    <row r="77" spans="1:9" ht="15">
      <c r="A77" s="17">
        <v>209011</v>
      </c>
      <c r="B77" s="17"/>
      <c r="C77" s="17" t="s">
        <v>81</v>
      </c>
      <c r="D77" s="52">
        <v>0.002986</v>
      </c>
      <c r="E77" s="145">
        <v>140</v>
      </c>
      <c r="F77" s="146">
        <v>75070</v>
      </c>
      <c r="G77" s="146">
        <v>201011</v>
      </c>
      <c r="H77" s="6"/>
      <c r="I77" t="s">
        <v>112</v>
      </c>
    </row>
    <row r="78" spans="1:9" ht="15">
      <c r="A78" s="17">
        <v>209012</v>
      </c>
      <c r="B78" s="17"/>
      <c r="C78" s="17" t="s">
        <v>82</v>
      </c>
      <c r="D78" s="52">
        <v>0.002986</v>
      </c>
      <c r="E78" s="145">
        <v>140</v>
      </c>
      <c r="F78" s="146">
        <v>75070</v>
      </c>
      <c r="G78" s="146"/>
      <c r="I78" t="s">
        <v>223</v>
      </c>
    </row>
    <row r="79" spans="1:9" ht="15">
      <c r="A79" s="17">
        <v>209031</v>
      </c>
      <c r="B79" s="17"/>
      <c r="C79" s="17" t="s">
        <v>84</v>
      </c>
      <c r="D79" s="52">
        <v>0.002986</v>
      </c>
      <c r="E79" s="145">
        <v>140</v>
      </c>
      <c r="F79" s="146"/>
      <c r="G79" s="146"/>
      <c r="I79" t="s">
        <v>222</v>
      </c>
    </row>
    <row r="80" spans="1:9" ht="15">
      <c r="A80" s="17">
        <v>209032</v>
      </c>
      <c r="B80" s="17"/>
      <c r="C80" s="17" t="s">
        <v>83</v>
      </c>
      <c r="D80" s="52">
        <v>0.002986</v>
      </c>
      <c r="E80" s="145">
        <v>140</v>
      </c>
      <c r="F80" s="146"/>
      <c r="G80" s="146"/>
      <c r="I80" t="s">
        <v>229</v>
      </c>
    </row>
    <row r="81" spans="1:10" ht="15">
      <c r="A81" s="17"/>
      <c r="B81" s="17"/>
      <c r="C81" s="17"/>
      <c r="D81" s="17"/>
      <c r="E81" s="146"/>
      <c r="F81" s="146"/>
      <c r="G81" s="146"/>
      <c r="I81" s="98">
        <f>+L87</f>
        <v>0.0020902</v>
      </c>
      <c r="J81" t="s">
        <v>176</v>
      </c>
    </row>
    <row r="82" spans="1:8" ht="15">
      <c r="A82" s="10">
        <v>10</v>
      </c>
      <c r="B82" s="17"/>
      <c r="C82" s="22" t="s">
        <v>39</v>
      </c>
      <c r="D82" s="22">
        <v>0</v>
      </c>
      <c r="E82" s="144">
        <v>210061</v>
      </c>
      <c r="F82" s="144"/>
      <c r="G82" s="144"/>
      <c r="H82" s="20"/>
    </row>
    <row r="83" spans="1:10" ht="15">
      <c r="A83" s="17">
        <v>210061</v>
      </c>
      <c r="B83" s="17"/>
      <c r="C83" s="17" t="s">
        <v>11</v>
      </c>
      <c r="D83" s="17"/>
      <c r="E83" s="146"/>
      <c r="F83" s="146"/>
      <c r="G83" s="146"/>
      <c r="I83" s="113" t="s">
        <v>230</v>
      </c>
      <c r="J83" s="113" t="s">
        <v>37</v>
      </c>
    </row>
    <row r="84" spans="5:13" ht="15.75" thickBot="1">
      <c r="E84" s="148"/>
      <c r="F84" s="148"/>
      <c r="G84" s="148"/>
      <c r="H84" s="20"/>
      <c r="I84" s="35" t="s">
        <v>233</v>
      </c>
      <c r="J84" s="36"/>
      <c r="K84" s="36"/>
      <c r="L84" s="36"/>
      <c r="M84" s="36"/>
    </row>
    <row r="85" spans="1:13" ht="15.75" thickBot="1">
      <c r="A85" s="10">
        <v>11</v>
      </c>
      <c r="B85" s="17"/>
      <c r="C85" s="22" t="s">
        <v>52</v>
      </c>
      <c r="D85" s="27"/>
      <c r="E85" s="144"/>
      <c r="F85" s="144"/>
      <c r="G85" s="144"/>
      <c r="I85" s="36"/>
      <c r="J85" s="36"/>
      <c r="K85" s="97">
        <f>+L87</f>
        <v>0.0020902</v>
      </c>
      <c r="L85" s="56" t="s">
        <v>231</v>
      </c>
      <c r="M85" s="57"/>
    </row>
    <row r="86" spans="1:13" ht="15">
      <c r="A86" s="17">
        <v>211011</v>
      </c>
      <c r="B86" s="17">
        <v>204101</v>
      </c>
      <c r="C86" s="17" t="s">
        <v>5</v>
      </c>
      <c r="D86" s="27">
        <v>0.023898</v>
      </c>
      <c r="E86" s="145">
        <v>145000</v>
      </c>
      <c r="F86" s="146">
        <v>201011</v>
      </c>
      <c r="G86" s="146"/>
      <c r="H86" s="6"/>
      <c r="I86" s="36"/>
      <c r="J86" s="36"/>
      <c r="K86" s="36" t="s">
        <v>50</v>
      </c>
      <c r="L86" s="36"/>
      <c r="M86" s="36"/>
    </row>
    <row r="87" spans="1:13" ht="15">
      <c r="A87" s="17">
        <v>211012</v>
      </c>
      <c r="B87" s="17"/>
      <c r="C87" s="17" t="s">
        <v>14</v>
      </c>
      <c r="D87" s="27">
        <v>0.023898</v>
      </c>
      <c r="E87" s="145">
        <v>145000</v>
      </c>
      <c r="F87" s="146"/>
      <c r="G87" s="146"/>
      <c r="I87" s="36">
        <v>0.002986</v>
      </c>
      <c r="J87" s="35" t="s">
        <v>44</v>
      </c>
      <c r="K87" s="36"/>
      <c r="L87" s="96">
        <f>+I87*70%</f>
        <v>0.0020902</v>
      </c>
      <c r="M87" s="36"/>
    </row>
    <row r="88" spans="5:8" ht="15">
      <c r="E88" s="141" t="s">
        <v>174</v>
      </c>
      <c r="F88" s="146">
        <v>75095</v>
      </c>
      <c r="G88" s="148"/>
      <c r="H88" s="20"/>
    </row>
    <row r="89" spans="5:8" ht="15">
      <c r="E89" s="141"/>
      <c r="F89" s="146"/>
      <c r="G89" s="148"/>
      <c r="H89" s="20"/>
    </row>
    <row r="90" spans="1:7" ht="15">
      <c r="A90" s="10">
        <v>12</v>
      </c>
      <c r="B90" s="17"/>
      <c r="C90" s="22" t="s">
        <v>53</v>
      </c>
      <c r="D90" s="27"/>
      <c r="E90" s="144"/>
      <c r="F90" s="144"/>
      <c r="G90" s="144"/>
    </row>
    <row r="91" spans="1:8" ht="15">
      <c r="A91" s="17">
        <v>212011</v>
      </c>
      <c r="B91" s="17"/>
      <c r="C91" s="17" t="s">
        <v>156</v>
      </c>
      <c r="D91" s="18">
        <v>0.011949</v>
      </c>
      <c r="E91" s="145">
        <v>150</v>
      </c>
      <c r="F91" s="146">
        <v>201011</v>
      </c>
      <c r="G91" s="146"/>
      <c r="H91" s="20"/>
    </row>
    <row r="92" spans="1:7" ht="15">
      <c r="A92" s="17">
        <v>212012</v>
      </c>
      <c r="B92" s="17"/>
      <c r="C92" s="17" t="s">
        <v>157</v>
      </c>
      <c r="D92" s="18">
        <v>0.011949</v>
      </c>
      <c r="E92" s="145">
        <v>150</v>
      </c>
      <c r="F92" s="146"/>
      <c r="G92" s="146"/>
    </row>
    <row r="93" spans="1:7" ht="15">
      <c r="A93" s="34"/>
      <c r="B93" s="34"/>
      <c r="C93" s="34"/>
      <c r="D93" s="34"/>
      <c r="E93" s="149"/>
      <c r="F93" s="149"/>
      <c r="G93" s="149"/>
    </row>
    <row r="94" spans="1:7" ht="15">
      <c r="A94" s="10">
        <v>13</v>
      </c>
      <c r="B94" s="17"/>
      <c r="C94" s="22" t="s">
        <v>54</v>
      </c>
      <c r="D94" s="27"/>
      <c r="E94" s="144"/>
      <c r="F94" s="144"/>
      <c r="G94" s="144"/>
    </row>
    <row r="95" spans="1:15" ht="15">
      <c r="A95" s="17">
        <v>213011</v>
      </c>
      <c r="B95" s="17">
        <v>204101</v>
      </c>
      <c r="C95" s="17" t="s">
        <v>5</v>
      </c>
      <c r="D95" s="52">
        <v>0.001194</v>
      </c>
      <c r="E95" s="145">
        <v>155</v>
      </c>
      <c r="F95" s="146">
        <v>201011</v>
      </c>
      <c r="G95" s="146"/>
      <c r="H95" s="20"/>
      <c r="O95" s="29"/>
    </row>
    <row r="96" spans="1:7" ht="15">
      <c r="A96" s="17">
        <v>213012</v>
      </c>
      <c r="B96" s="17"/>
      <c r="C96" s="17" t="s">
        <v>14</v>
      </c>
      <c r="D96" s="52">
        <v>0.001194</v>
      </c>
      <c r="E96" s="145">
        <v>155</v>
      </c>
      <c r="F96" s="146"/>
      <c r="G96" s="146"/>
    </row>
    <row r="97" spans="1:8" ht="15">
      <c r="A97" s="34"/>
      <c r="B97" s="34"/>
      <c r="C97" s="34"/>
      <c r="D97" s="34"/>
      <c r="E97" s="149"/>
      <c r="F97" s="149"/>
      <c r="G97" s="149"/>
      <c r="H97" s="20"/>
    </row>
    <row r="98" spans="1:7" ht="15">
      <c r="A98" s="10">
        <v>14</v>
      </c>
      <c r="B98" s="17"/>
      <c r="C98" s="112" t="s">
        <v>159</v>
      </c>
      <c r="D98" s="27"/>
      <c r="E98" s="144"/>
      <c r="F98" s="144"/>
      <c r="G98" s="144"/>
    </row>
    <row r="99" spans="1:8" ht="15">
      <c r="A99" s="17">
        <v>214011</v>
      </c>
      <c r="B99" s="17">
        <v>204101</v>
      </c>
      <c r="C99" s="17" t="s">
        <v>5</v>
      </c>
      <c r="D99" s="154" t="s">
        <v>130</v>
      </c>
      <c r="E99" s="145"/>
      <c r="F99" s="146"/>
      <c r="G99" s="146"/>
      <c r="H99" s="6"/>
    </row>
    <row r="100" spans="1:7" ht="15">
      <c r="A100" s="17">
        <v>214012</v>
      </c>
      <c r="B100" s="17"/>
      <c r="C100" s="17" t="s">
        <v>14</v>
      </c>
      <c r="D100" s="154" t="s">
        <v>130</v>
      </c>
      <c r="E100" s="145"/>
      <c r="F100" s="146"/>
      <c r="G100" s="146"/>
    </row>
    <row r="101" spans="1:10" ht="15">
      <c r="A101" s="34"/>
      <c r="B101" s="34"/>
      <c r="C101" s="34"/>
      <c r="D101" s="34"/>
      <c r="E101" s="149"/>
      <c r="F101" s="150"/>
      <c r="G101" s="150"/>
      <c r="J101" s="103" t="s">
        <v>180</v>
      </c>
    </row>
    <row r="102" spans="1:13" ht="15">
      <c r="A102" s="10">
        <v>15</v>
      </c>
      <c r="B102" s="17"/>
      <c r="C102" s="22" t="s">
        <v>77</v>
      </c>
      <c r="D102" s="27"/>
      <c r="E102" s="144"/>
      <c r="F102" s="144"/>
      <c r="G102" s="144"/>
      <c r="J102" s="103" t="s">
        <v>178</v>
      </c>
      <c r="K102" s="155" t="s">
        <v>179</v>
      </c>
      <c r="L102" s="103" t="s">
        <v>158</v>
      </c>
      <c r="M102" s="103" t="s">
        <v>191</v>
      </c>
    </row>
    <row r="103" spans="1:12" ht="15">
      <c r="A103" s="17">
        <v>215011</v>
      </c>
      <c r="B103" s="17">
        <v>204101</v>
      </c>
      <c r="C103" s="17" t="s">
        <v>78</v>
      </c>
      <c r="D103" s="27">
        <v>0.002986</v>
      </c>
      <c r="E103" s="145">
        <v>165000</v>
      </c>
      <c r="F103" s="151">
        <v>75030</v>
      </c>
      <c r="G103" s="151"/>
      <c r="J103" t="s">
        <v>181</v>
      </c>
      <c r="K103" s="156">
        <v>1</v>
      </c>
      <c r="L103" s="3">
        <v>201111</v>
      </c>
    </row>
    <row r="104" spans="1:13" ht="15">
      <c r="A104" s="17">
        <v>215031</v>
      </c>
      <c r="B104" s="17">
        <v>204101</v>
      </c>
      <c r="C104" s="17" t="s">
        <v>79</v>
      </c>
      <c r="D104" s="27">
        <v>0.002986</v>
      </c>
      <c r="E104" s="145">
        <v>165000</v>
      </c>
      <c r="F104" s="151">
        <v>201011</v>
      </c>
      <c r="G104" s="151"/>
      <c r="J104" t="s">
        <v>182</v>
      </c>
      <c r="K104" s="157">
        <v>300000</v>
      </c>
      <c r="L104" s="3">
        <v>201121</v>
      </c>
      <c r="M104">
        <v>904507</v>
      </c>
    </row>
    <row r="105" spans="1:13" ht="15">
      <c r="A105" s="17">
        <v>215032</v>
      </c>
      <c r="B105" s="17"/>
      <c r="C105" s="17" t="s">
        <v>80</v>
      </c>
      <c r="D105" s="27">
        <v>0.002986</v>
      </c>
      <c r="E105" s="145">
        <v>165000</v>
      </c>
      <c r="F105" s="151"/>
      <c r="G105" s="151"/>
      <c r="J105" t="s">
        <v>183</v>
      </c>
      <c r="K105" s="156">
        <v>0.5</v>
      </c>
      <c r="L105" s="3">
        <v>201071</v>
      </c>
      <c r="M105">
        <v>904502</v>
      </c>
    </row>
    <row r="106" spans="1:13" ht="15">
      <c r="A106" s="116">
        <v>215041</v>
      </c>
      <c r="B106" s="34"/>
      <c r="C106" s="116" t="s">
        <v>143</v>
      </c>
      <c r="D106" s="27">
        <v>0.002986</v>
      </c>
      <c r="E106" s="145">
        <v>165000</v>
      </c>
      <c r="F106" s="151">
        <v>75030</v>
      </c>
      <c r="G106" s="151"/>
      <c r="J106" t="s">
        <v>184</v>
      </c>
      <c r="K106" s="156">
        <v>0.5</v>
      </c>
      <c r="L106" s="3">
        <v>202021</v>
      </c>
      <c r="M106">
        <v>904503</v>
      </c>
    </row>
    <row r="107" spans="5:13" ht="15">
      <c r="E107" s="148"/>
      <c r="F107" s="148"/>
      <c r="G107" s="148"/>
      <c r="J107" t="s">
        <v>185</v>
      </c>
      <c r="K107" s="156">
        <v>0.1</v>
      </c>
      <c r="L107" s="3">
        <v>202071</v>
      </c>
      <c r="M107">
        <v>904504</v>
      </c>
    </row>
    <row r="108" spans="1:13" ht="15">
      <c r="A108" s="10">
        <v>16</v>
      </c>
      <c r="B108" s="17"/>
      <c r="C108" s="22" t="s">
        <v>114</v>
      </c>
      <c r="D108" s="27"/>
      <c r="E108" s="144"/>
      <c r="F108" s="144"/>
      <c r="G108" s="144"/>
      <c r="J108" t="s">
        <v>186</v>
      </c>
      <c r="K108" s="156">
        <v>0.6</v>
      </c>
      <c r="L108" s="3">
        <v>206021</v>
      </c>
      <c r="M108">
        <v>904505</v>
      </c>
    </row>
    <row r="109" spans="1:12" ht="15">
      <c r="A109" s="17">
        <v>216011</v>
      </c>
      <c r="B109" s="17">
        <v>204101</v>
      </c>
      <c r="C109" s="17" t="s">
        <v>116</v>
      </c>
      <c r="D109" s="18">
        <v>0.011949</v>
      </c>
      <c r="E109" s="145">
        <v>216011</v>
      </c>
      <c r="F109" s="151">
        <v>201011</v>
      </c>
      <c r="G109" s="151"/>
      <c r="J109" t="s">
        <v>220</v>
      </c>
      <c r="K109" s="167">
        <v>0.5</v>
      </c>
      <c r="L109" s="168" t="s">
        <v>221</v>
      </c>
    </row>
    <row r="110" spans="1:7" ht="15">
      <c r="A110" s="17">
        <v>216012</v>
      </c>
      <c r="B110" s="17"/>
      <c r="C110" s="17" t="s">
        <v>115</v>
      </c>
      <c r="D110" s="18">
        <v>0.011949</v>
      </c>
      <c r="E110" s="145">
        <v>216011</v>
      </c>
      <c r="F110" s="151"/>
      <c r="G110" s="151"/>
    </row>
    <row r="111" spans="1:12" ht="15">
      <c r="A111" s="17">
        <v>216021</v>
      </c>
      <c r="B111" s="17">
        <v>204101</v>
      </c>
      <c r="C111" s="17" t="s">
        <v>117</v>
      </c>
      <c r="D111" s="27">
        <v>0.020313</v>
      </c>
      <c r="E111" s="145">
        <v>216011</v>
      </c>
      <c r="F111" s="140">
        <v>201011</v>
      </c>
      <c r="G111" s="140"/>
      <c r="J111" s="103" t="s">
        <v>189</v>
      </c>
      <c r="K111" s="3"/>
      <c r="L111" s="3"/>
    </row>
    <row r="112" spans="1:13" ht="15">
      <c r="A112" s="17">
        <v>216022</v>
      </c>
      <c r="B112" s="17"/>
      <c r="C112" s="17" t="s">
        <v>118</v>
      </c>
      <c r="D112" s="27">
        <v>0.020313</v>
      </c>
      <c r="E112" s="145">
        <v>216011</v>
      </c>
      <c r="F112" s="151"/>
      <c r="G112" s="151"/>
      <c r="J112" t="s">
        <v>190</v>
      </c>
      <c r="L112" s="158">
        <v>75070</v>
      </c>
      <c r="M112">
        <v>904506</v>
      </c>
    </row>
    <row r="113" spans="1:13" ht="15">
      <c r="A113" s="17">
        <v>216031</v>
      </c>
      <c r="B113" s="17"/>
      <c r="C113" s="17" t="s">
        <v>119</v>
      </c>
      <c r="D113" s="27">
        <v>0.020313</v>
      </c>
      <c r="E113" s="145">
        <v>216011</v>
      </c>
      <c r="F113" s="140">
        <v>201011</v>
      </c>
      <c r="G113" s="140"/>
      <c r="J113" t="s">
        <v>197</v>
      </c>
      <c r="L113" s="60">
        <v>201011</v>
      </c>
      <c r="M113">
        <v>200004</v>
      </c>
    </row>
    <row r="114" spans="1:19" s="4" customFormat="1" ht="15">
      <c r="A114" s="17">
        <v>216032</v>
      </c>
      <c r="B114" s="17"/>
      <c r="C114" s="17" t="s">
        <v>120</v>
      </c>
      <c r="D114" s="27">
        <v>0.020313</v>
      </c>
      <c r="E114" s="145">
        <v>216011</v>
      </c>
      <c r="F114" s="151"/>
      <c r="G114" s="151"/>
      <c r="I114"/>
      <c r="J114" t="s">
        <v>198</v>
      </c>
      <c r="K114"/>
      <c r="L114" s="60">
        <v>202011</v>
      </c>
      <c r="M114">
        <v>200004</v>
      </c>
      <c r="N114"/>
      <c r="O114"/>
      <c r="P114"/>
      <c r="Q114"/>
      <c r="R114"/>
      <c r="S114"/>
    </row>
    <row r="115" spans="1:19" s="4" customFormat="1" ht="15">
      <c r="A115" s="17">
        <v>216051</v>
      </c>
      <c r="B115" s="17"/>
      <c r="C115" s="17" t="s">
        <v>121</v>
      </c>
      <c r="D115" s="27">
        <v>0.002986</v>
      </c>
      <c r="E115" s="145">
        <v>216011</v>
      </c>
      <c r="F115" s="140">
        <v>206021</v>
      </c>
      <c r="G115" s="140">
        <v>201011</v>
      </c>
      <c r="I115"/>
      <c r="J115" t="s">
        <v>199</v>
      </c>
      <c r="K115"/>
      <c r="L115" s="60">
        <v>203011</v>
      </c>
      <c r="M115">
        <v>200004</v>
      </c>
      <c r="N115"/>
      <c r="O115"/>
      <c r="P115"/>
      <c r="Q115"/>
      <c r="R115"/>
      <c r="S115"/>
    </row>
    <row r="116" spans="1:19" s="4" customFormat="1" ht="15">
      <c r="A116" s="17">
        <v>216052</v>
      </c>
      <c r="B116" s="17"/>
      <c r="C116" s="17" t="s">
        <v>122</v>
      </c>
      <c r="D116" s="27">
        <v>0.002986</v>
      </c>
      <c r="E116" s="145">
        <v>216011</v>
      </c>
      <c r="F116" s="151">
        <v>206021</v>
      </c>
      <c r="G116" s="151"/>
      <c r="I116"/>
      <c r="J116" t="s">
        <v>175</v>
      </c>
      <c r="K116"/>
      <c r="L116" s="158">
        <v>75040</v>
      </c>
      <c r="M116">
        <v>904304</v>
      </c>
      <c r="N116"/>
      <c r="O116"/>
      <c r="P116"/>
      <c r="Q116"/>
      <c r="R116"/>
      <c r="S116"/>
    </row>
    <row r="117" spans="1:19" s="4" customFormat="1" ht="15">
      <c r="A117" s="17">
        <v>216121</v>
      </c>
      <c r="B117" s="17"/>
      <c r="C117" s="17" t="s">
        <v>123</v>
      </c>
      <c r="D117" s="18">
        <v>0.011949</v>
      </c>
      <c r="E117" s="145">
        <v>216011</v>
      </c>
      <c r="F117" s="140">
        <v>201011</v>
      </c>
      <c r="G117" s="140"/>
      <c r="I117"/>
      <c r="J117"/>
      <c r="K117"/>
      <c r="L117"/>
      <c r="M117"/>
      <c r="N117"/>
      <c r="O117"/>
      <c r="P117"/>
      <c r="Q117"/>
      <c r="R117"/>
      <c r="S117"/>
    </row>
    <row r="118" spans="1:19" s="4" customFormat="1" ht="15">
      <c r="A118" s="17">
        <v>216122</v>
      </c>
      <c r="B118" s="17"/>
      <c r="C118" s="17" t="s">
        <v>124</v>
      </c>
      <c r="D118" s="18">
        <v>0.011949</v>
      </c>
      <c r="E118" s="145">
        <v>216011</v>
      </c>
      <c r="F118" s="151"/>
      <c r="G118" s="151"/>
      <c r="I118"/>
      <c r="J118" s="103" t="s">
        <v>213</v>
      </c>
      <c r="K118"/>
      <c r="L118"/>
      <c r="M118"/>
      <c r="N118"/>
      <c r="O118"/>
      <c r="P118"/>
      <c r="Q118"/>
      <c r="R118"/>
      <c r="S118"/>
    </row>
    <row r="119" spans="1:19" s="4" customFormat="1" ht="15">
      <c r="A119" s="17">
        <v>216131</v>
      </c>
      <c r="B119" s="17"/>
      <c r="C119" s="17" t="s">
        <v>125</v>
      </c>
      <c r="D119" s="52">
        <v>0.001194</v>
      </c>
      <c r="E119" s="145">
        <v>216011</v>
      </c>
      <c r="F119" s="140">
        <v>201011</v>
      </c>
      <c r="G119" s="140"/>
      <c r="I119"/>
      <c r="J119" t="s">
        <v>207</v>
      </c>
      <c r="K119" s="160">
        <v>90104</v>
      </c>
      <c r="L119" s="215">
        <f>151.2*10</f>
        <v>1512</v>
      </c>
      <c r="M119"/>
      <c r="N119"/>
      <c r="O119"/>
      <c r="P119"/>
      <c r="Q119"/>
      <c r="R119"/>
      <c r="S119"/>
    </row>
    <row r="120" spans="1:19" s="4" customFormat="1" ht="15">
      <c r="A120" s="17">
        <v>216132</v>
      </c>
      <c r="B120" s="17"/>
      <c r="C120" s="17" t="s">
        <v>126</v>
      </c>
      <c r="D120" s="52">
        <v>0.001194</v>
      </c>
      <c r="E120" s="145">
        <v>216011</v>
      </c>
      <c r="F120" s="151"/>
      <c r="G120" s="151"/>
      <c r="I120"/>
      <c r="J120" t="s">
        <v>208</v>
      </c>
      <c r="K120" s="160">
        <v>90204</v>
      </c>
      <c r="L120" s="215">
        <v>151.2</v>
      </c>
      <c r="M120"/>
      <c r="N120"/>
      <c r="O120"/>
      <c r="P120"/>
      <c r="Q120"/>
      <c r="R120"/>
      <c r="S120"/>
    </row>
    <row r="121" spans="5:12" ht="15">
      <c r="E121" s="148"/>
      <c r="F121" s="148"/>
      <c r="G121" s="148"/>
      <c r="J121" t="s">
        <v>210</v>
      </c>
      <c r="K121" s="160">
        <v>90105</v>
      </c>
      <c r="L121" s="215">
        <f>145.6*10</f>
        <v>1456</v>
      </c>
    </row>
    <row r="122" spans="1:19" s="4" customFormat="1" ht="15">
      <c r="A122" s="10">
        <v>17</v>
      </c>
      <c r="B122" s="17"/>
      <c r="C122" s="22" t="s">
        <v>127</v>
      </c>
      <c r="D122" s="27"/>
      <c r="E122" s="144"/>
      <c r="F122" s="144"/>
      <c r="G122" s="144"/>
      <c r="I122"/>
      <c r="J122" t="s">
        <v>209</v>
      </c>
      <c r="K122" s="160">
        <v>90205</v>
      </c>
      <c r="L122" s="215">
        <v>145.6</v>
      </c>
      <c r="M122"/>
      <c r="N122"/>
      <c r="O122"/>
      <c r="P122"/>
      <c r="Q122"/>
      <c r="R122"/>
      <c r="S122"/>
    </row>
    <row r="123" spans="1:19" s="4" customFormat="1" ht="15">
      <c r="A123" s="17">
        <v>217011</v>
      </c>
      <c r="B123" s="17">
        <v>204101</v>
      </c>
      <c r="C123" s="17" t="s">
        <v>128</v>
      </c>
      <c r="D123" s="27">
        <v>0.020313</v>
      </c>
      <c r="E123" s="145">
        <v>175</v>
      </c>
      <c r="F123" s="140">
        <v>201011</v>
      </c>
      <c r="G123" s="140"/>
      <c r="I123"/>
      <c r="J123" t="s">
        <v>211</v>
      </c>
      <c r="K123" s="160">
        <v>90106</v>
      </c>
      <c r="L123" s="215">
        <f>153*10</f>
        <v>1530</v>
      </c>
      <c r="M123"/>
      <c r="N123"/>
      <c r="O123"/>
      <c r="P123"/>
      <c r="Q123"/>
      <c r="R123"/>
      <c r="S123"/>
    </row>
    <row r="124" spans="1:19" s="4" customFormat="1" ht="15">
      <c r="A124" s="17">
        <v>217012</v>
      </c>
      <c r="B124" s="17"/>
      <c r="C124" s="17" t="s">
        <v>129</v>
      </c>
      <c r="D124" s="27">
        <v>0.020313</v>
      </c>
      <c r="E124" s="145">
        <v>175</v>
      </c>
      <c r="F124" s="151"/>
      <c r="G124" s="151"/>
      <c r="I124"/>
      <c r="J124" t="s">
        <v>212</v>
      </c>
      <c r="K124" s="160">
        <v>90206</v>
      </c>
      <c r="L124" s="215">
        <v>153</v>
      </c>
      <c r="M124"/>
      <c r="N124"/>
      <c r="O124"/>
      <c r="P124"/>
      <c r="Q124"/>
      <c r="R124"/>
      <c r="S124"/>
    </row>
    <row r="125" spans="1:19" s="4" customFormat="1" ht="15">
      <c r="A125" s="17">
        <v>217021</v>
      </c>
      <c r="B125" s="17">
        <v>204101</v>
      </c>
      <c r="C125" s="17" t="s">
        <v>144</v>
      </c>
      <c r="D125" s="27">
        <v>0.020313</v>
      </c>
      <c r="E125" s="145">
        <v>175</v>
      </c>
      <c r="F125" s="140">
        <v>202021</v>
      </c>
      <c r="G125" s="140">
        <v>201011</v>
      </c>
      <c r="I125"/>
      <c r="J125"/>
      <c r="K125"/>
      <c r="L125"/>
      <c r="M125"/>
      <c r="N125"/>
      <c r="O125"/>
      <c r="P125"/>
      <c r="Q125"/>
      <c r="R125"/>
      <c r="S125"/>
    </row>
  </sheetData>
  <sheetProtection/>
  <mergeCells count="8">
    <mergeCell ref="O26:Q27"/>
    <mergeCell ref="N26:N28"/>
    <mergeCell ref="I26:I28"/>
    <mergeCell ref="E3:F3"/>
    <mergeCell ref="L3:M3"/>
    <mergeCell ref="O15:Q15"/>
    <mergeCell ref="N15:N16"/>
    <mergeCell ref="I15:I16"/>
  </mergeCells>
  <printOptions horizontalCentered="1"/>
  <pageMargins left="0.1968503937007874" right="0.7086614173228347" top="0.7480314960629921" bottom="0.7480314960629921" header="0.31496062992125984" footer="0.31496062992125984"/>
  <pageSetup fitToHeight="2" fitToWidth="1" horizontalDpi="300" verticalDpi="300" orientation="landscape" paperSize="5" scale="53" r:id="rId3"/>
  <rowBreaks count="3" manualBreakCount="3">
    <brk id="51" max="16" man="1"/>
    <brk id="97" max="16" man="1"/>
    <brk id="130" max="255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J112" sqref="J112"/>
    </sheetView>
  </sheetViews>
  <sheetFormatPr defaultColWidth="9.140625" defaultRowHeight="15"/>
  <cols>
    <col min="1" max="1" width="8.7109375" style="0" customWidth="1"/>
    <col min="2" max="2" width="0" style="0" hidden="1" customWidth="1"/>
    <col min="3" max="3" width="35.140625" style="0" customWidth="1"/>
    <col min="4" max="4" width="10.57421875" style="0" customWidth="1"/>
    <col min="5" max="5" width="10.7109375" style="3" customWidth="1"/>
    <col min="6" max="6" width="11.00390625" style="3" customWidth="1"/>
    <col min="7" max="7" width="10.421875" style="3" customWidth="1"/>
    <col min="8" max="8" width="3.00390625" style="4" customWidth="1"/>
    <col min="9" max="9" width="10.28125" style="0" customWidth="1"/>
    <col min="10" max="10" width="28.57421875" style="0" customWidth="1"/>
    <col min="11" max="11" width="11.00390625" style="0" customWidth="1"/>
    <col min="12" max="12" width="11.57421875" style="0" customWidth="1"/>
    <col min="13" max="13" width="12.00390625" style="0" customWidth="1"/>
    <col min="14" max="14" width="10.00390625" style="0" customWidth="1"/>
    <col min="15" max="15" width="11.57421875" style="0" customWidth="1"/>
    <col min="16" max="16" width="11.57421875" style="0" bestFit="1" customWidth="1"/>
    <col min="17" max="17" width="11.57421875" style="0" customWidth="1"/>
    <col min="18" max="19" width="11.7109375" style="0" customWidth="1"/>
  </cols>
  <sheetData>
    <row r="1" ht="15.75">
      <c r="A1" s="111" t="s">
        <v>192</v>
      </c>
    </row>
    <row r="2" spans="4:10" ht="15.75" thickBot="1">
      <c r="D2" s="1">
        <v>0.05</v>
      </c>
      <c r="E2" s="2" t="s">
        <v>0</v>
      </c>
      <c r="I2" s="30"/>
      <c r="J2" s="30"/>
    </row>
    <row r="3" spans="1:13" ht="15">
      <c r="A3" s="123"/>
      <c r="D3" s="5">
        <f>100%+D2</f>
        <v>1.05</v>
      </c>
      <c r="E3" s="233"/>
      <c r="F3" s="234"/>
      <c r="G3" s="6"/>
      <c r="H3" s="6"/>
      <c r="I3" s="123"/>
      <c r="K3" s="1">
        <v>0.052</v>
      </c>
      <c r="L3" s="236" t="s">
        <v>195</v>
      </c>
      <c r="M3" s="237"/>
    </row>
    <row r="4" spans="1:13" ht="15.75" thickBot="1">
      <c r="A4" s="123"/>
      <c r="D4" s="9" t="s">
        <v>1</v>
      </c>
      <c r="E4" s="10" t="s">
        <v>2</v>
      </c>
      <c r="F4" s="11" t="s">
        <v>3</v>
      </c>
      <c r="G4" s="11" t="s">
        <v>3</v>
      </c>
      <c r="H4" s="6"/>
      <c r="I4" s="123"/>
      <c r="K4" s="9" t="s">
        <v>1</v>
      </c>
      <c r="L4" s="10" t="s">
        <v>2</v>
      </c>
      <c r="M4" s="12" t="s">
        <v>3</v>
      </c>
    </row>
    <row r="5" spans="1:15" ht="60" customHeight="1" thickBot="1">
      <c r="A5" s="122" t="s">
        <v>162</v>
      </c>
      <c r="D5" s="14"/>
      <c r="E5" s="125" t="s">
        <v>158</v>
      </c>
      <c r="F5" s="126" t="s">
        <v>172</v>
      </c>
      <c r="G5" s="126" t="s">
        <v>173</v>
      </c>
      <c r="H5" s="16"/>
      <c r="I5" s="124" t="s">
        <v>163</v>
      </c>
      <c r="J5" s="13" t="s">
        <v>154</v>
      </c>
      <c r="K5" s="88" t="s">
        <v>167</v>
      </c>
      <c r="L5" s="127" t="s">
        <v>165</v>
      </c>
      <c r="M5" s="128" t="s">
        <v>166</v>
      </c>
      <c r="N5" s="138" t="s">
        <v>196</v>
      </c>
      <c r="O5" s="139" t="s">
        <v>76</v>
      </c>
    </row>
    <row r="6" spans="1:17" ht="15.75" thickBot="1">
      <c r="A6" s="8">
        <v>1</v>
      </c>
      <c r="C6" s="13" t="s">
        <v>4</v>
      </c>
      <c r="D6" s="101"/>
      <c r="E6" s="102"/>
      <c r="F6" s="15"/>
      <c r="G6" s="15"/>
      <c r="H6" s="19"/>
      <c r="I6" s="7">
        <v>200811</v>
      </c>
      <c r="J6" s="64" t="s">
        <v>6</v>
      </c>
      <c r="K6" s="65">
        <f>+O6-N6</f>
        <v>1206.95652173913</v>
      </c>
      <c r="L6" s="129">
        <v>10020</v>
      </c>
      <c r="M6" s="66"/>
      <c r="N6" s="105">
        <f>+O6*0.130434782608696</f>
        <v>181.04347826087007</v>
      </c>
      <c r="O6" s="106">
        <v>1388</v>
      </c>
      <c r="P6" s="30"/>
      <c r="Q6" s="30"/>
    </row>
    <row r="7" spans="1:17" ht="15.75" thickBot="1">
      <c r="A7" s="17">
        <v>201011</v>
      </c>
      <c r="B7" s="17">
        <v>201101</v>
      </c>
      <c r="C7" s="17" t="s">
        <v>5</v>
      </c>
      <c r="D7" s="27">
        <v>0.010787</v>
      </c>
      <c r="E7" s="144">
        <v>100</v>
      </c>
      <c r="F7" s="140">
        <v>201011</v>
      </c>
      <c r="G7" s="140"/>
      <c r="H7" s="20"/>
      <c r="I7" s="67">
        <v>200812</v>
      </c>
      <c r="J7" s="17" t="s">
        <v>8</v>
      </c>
      <c r="K7" s="65">
        <f>+O7-N7</f>
        <v>120.695652173913</v>
      </c>
      <c r="L7" s="130">
        <v>10020</v>
      </c>
      <c r="M7" s="68"/>
      <c r="N7" s="105">
        <f>+O7*0.130434782608696</f>
        <v>18.104347826087007</v>
      </c>
      <c r="O7" s="106">
        <v>138.8</v>
      </c>
      <c r="P7" s="30"/>
      <c r="Q7" s="30"/>
    </row>
    <row r="8" spans="1:17" ht="15">
      <c r="A8" s="17">
        <v>201021</v>
      </c>
      <c r="B8" s="17">
        <v>201102</v>
      </c>
      <c r="C8" s="17" t="s">
        <v>7</v>
      </c>
      <c r="D8" s="27">
        <v>0.010787</v>
      </c>
      <c r="E8" s="145">
        <v>100</v>
      </c>
      <c r="F8" s="146">
        <v>201021</v>
      </c>
      <c r="G8" s="146">
        <v>201011</v>
      </c>
      <c r="H8" s="20"/>
      <c r="I8" s="67">
        <v>200813</v>
      </c>
      <c r="J8" s="21" t="s">
        <v>161</v>
      </c>
      <c r="K8" s="65">
        <f>+O8-N8</f>
        <v>1206.95652173913</v>
      </c>
      <c r="L8" s="130">
        <v>10020</v>
      </c>
      <c r="M8" s="68">
        <v>261185</v>
      </c>
      <c r="N8" s="105">
        <f>+O8*0.130434782608696</f>
        <v>181.04347826087007</v>
      </c>
      <c r="O8" s="106">
        <v>1388</v>
      </c>
      <c r="P8" s="30"/>
      <c r="Q8" s="30"/>
    </row>
    <row r="9" spans="1:17" ht="15.75" thickBot="1">
      <c r="A9" s="17">
        <v>201031</v>
      </c>
      <c r="B9" s="17">
        <v>201103</v>
      </c>
      <c r="C9" s="17" t="s">
        <v>9</v>
      </c>
      <c r="D9" s="27">
        <v>0.010787</v>
      </c>
      <c r="E9" s="145">
        <v>100</v>
      </c>
      <c r="F9" s="146">
        <v>201031</v>
      </c>
      <c r="G9" s="146"/>
      <c r="H9" s="20"/>
      <c r="I9" s="67">
        <v>200816</v>
      </c>
      <c r="J9" s="89" t="s">
        <v>168</v>
      </c>
      <c r="K9" s="76"/>
      <c r="L9" s="130">
        <v>10020</v>
      </c>
      <c r="M9" s="68">
        <v>261185</v>
      </c>
      <c r="N9" s="105">
        <f>+K9*14%</f>
        <v>0</v>
      </c>
      <c r="O9" s="106">
        <f>+K9+N9</f>
        <v>0</v>
      </c>
      <c r="P9" s="30"/>
      <c r="Q9" s="30"/>
    </row>
    <row r="10" spans="1:17" ht="15.75" thickBot="1">
      <c r="A10" s="17">
        <v>201041</v>
      </c>
      <c r="B10" s="17">
        <v>201104</v>
      </c>
      <c r="C10" s="17" t="s">
        <v>10</v>
      </c>
      <c r="D10" s="27">
        <v>0.010787</v>
      </c>
      <c r="E10" s="145">
        <v>100</v>
      </c>
      <c r="F10" s="146">
        <v>201041</v>
      </c>
      <c r="G10" s="146"/>
      <c r="H10" s="20"/>
      <c r="I10" s="73">
        <v>200818</v>
      </c>
      <c r="J10" s="72" t="s">
        <v>59</v>
      </c>
      <c r="K10" s="65">
        <f>+O10-N10</f>
        <v>48.2782608695652</v>
      </c>
      <c r="L10" s="130">
        <v>10020</v>
      </c>
      <c r="M10" s="68"/>
      <c r="N10" s="105">
        <f>+O10*0.130434782608696</f>
        <v>7.241739130434802</v>
      </c>
      <c r="O10" s="106">
        <v>55.52</v>
      </c>
      <c r="P10" s="30"/>
      <c r="Q10" s="30"/>
    </row>
    <row r="11" spans="1:17" ht="15.75" thickBot="1">
      <c r="A11" s="17">
        <v>201061</v>
      </c>
      <c r="B11" s="17"/>
      <c r="C11" s="17" t="s">
        <v>11</v>
      </c>
      <c r="D11" s="27">
        <v>0.010787</v>
      </c>
      <c r="E11" s="145">
        <v>100</v>
      </c>
      <c r="F11" s="146">
        <v>201061</v>
      </c>
      <c r="G11" s="146"/>
      <c r="H11" s="20"/>
      <c r="I11" s="74">
        <v>200819</v>
      </c>
      <c r="J11" s="69" t="s">
        <v>60</v>
      </c>
      <c r="K11" s="121">
        <f>+O11-N11</f>
        <v>482.782608695652</v>
      </c>
      <c r="L11" s="131">
        <v>10020</v>
      </c>
      <c r="M11" s="70"/>
      <c r="N11" s="119">
        <f>+O11*0.130434782608696</f>
        <v>72.41739130434803</v>
      </c>
      <c r="O11" s="120">
        <v>555.2</v>
      </c>
      <c r="P11" s="30"/>
      <c r="Q11" s="30"/>
    </row>
    <row r="12" spans="1:18" ht="15" customHeight="1">
      <c r="A12" s="17">
        <v>201071</v>
      </c>
      <c r="B12" s="17"/>
      <c r="C12" s="17" t="s">
        <v>135</v>
      </c>
      <c r="D12" s="27">
        <v>0.010787</v>
      </c>
      <c r="E12" s="145">
        <v>100</v>
      </c>
      <c r="F12" s="146">
        <v>201071</v>
      </c>
      <c r="G12" s="146">
        <v>201011</v>
      </c>
      <c r="H12" s="20"/>
      <c r="I12" s="23"/>
      <c r="J12" s="23" t="s">
        <v>147</v>
      </c>
      <c r="K12" s="114"/>
      <c r="L12" s="63"/>
      <c r="M12" s="63"/>
      <c r="N12" s="114"/>
      <c r="O12" s="115"/>
      <c r="P12" s="115"/>
      <c r="Q12" s="30"/>
      <c r="R12" s="30"/>
    </row>
    <row r="13" spans="1:8" ht="15.75" thickBot="1">
      <c r="A13" s="17">
        <v>201111</v>
      </c>
      <c r="B13" s="17"/>
      <c r="C13" s="17" t="s">
        <v>13</v>
      </c>
      <c r="D13" s="27">
        <v>0.010787</v>
      </c>
      <c r="E13" s="145">
        <v>100</v>
      </c>
      <c r="F13" s="146">
        <v>201111</v>
      </c>
      <c r="G13" s="146"/>
      <c r="H13" s="20"/>
    </row>
    <row r="14" spans="1:18" ht="15.75" thickBot="1">
      <c r="A14" s="17">
        <v>201121</v>
      </c>
      <c r="B14" s="17"/>
      <c r="C14" s="17" t="s">
        <v>145</v>
      </c>
      <c r="D14" s="27">
        <v>0.010787</v>
      </c>
      <c r="E14" s="145">
        <v>100</v>
      </c>
      <c r="F14" s="146">
        <v>201011</v>
      </c>
      <c r="G14" s="146">
        <v>201121</v>
      </c>
      <c r="H14" s="20"/>
      <c r="I14" s="46" t="s">
        <v>169</v>
      </c>
      <c r="J14" s="24" t="s">
        <v>155</v>
      </c>
      <c r="K14" s="134" t="s">
        <v>170</v>
      </c>
      <c r="L14" s="41"/>
      <c r="M14" s="42"/>
      <c r="N14" s="133" t="s">
        <v>169</v>
      </c>
      <c r="O14" s="41"/>
      <c r="P14" s="41"/>
      <c r="Q14" s="42"/>
      <c r="R14" s="30"/>
    </row>
    <row r="15" spans="1:18" ht="15.75" thickBot="1">
      <c r="A15" s="17"/>
      <c r="B15" s="17"/>
      <c r="C15" s="17"/>
      <c r="D15" s="18"/>
      <c r="E15" s="146"/>
      <c r="F15" s="146"/>
      <c r="G15" s="146"/>
      <c r="H15" s="20"/>
      <c r="I15" s="133" t="s">
        <v>15</v>
      </c>
      <c r="J15" s="25" t="s">
        <v>16</v>
      </c>
      <c r="K15" s="23"/>
      <c r="L15" s="23"/>
      <c r="M15" s="45"/>
      <c r="N15" s="132" t="s">
        <v>17</v>
      </c>
      <c r="O15" s="60"/>
      <c r="P15" s="60" t="s">
        <v>57</v>
      </c>
      <c r="Q15" s="61" t="s">
        <v>58</v>
      </c>
      <c r="R15" s="30"/>
    </row>
    <row r="16" spans="1:19" ht="15">
      <c r="A16" s="17">
        <v>201012</v>
      </c>
      <c r="B16" s="17">
        <v>201201</v>
      </c>
      <c r="C16" s="17" t="s">
        <v>14</v>
      </c>
      <c r="D16" s="27">
        <v>0.010787</v>
      </c>
      <c r="E16" s="145">
        <v>100</v>
      </c>
      <c r="F16" s="146"/>
      <c r="G16" s="146"/>
      <c r="I16" s="50">
        <v>200826</v>
      </c>
      <c r="J16" s="26" t="s">
        <v>19</v>
      </c>
      <c r="K16" s="43">
        <f>+O16/10</f>
        <v>236.95652173913032</v>
      </c>
      <c r="L16" s="161">
        <f aca="true" t="shared" si="0" ref="L16:L23">K16*15%</f>
        <v>35.54347826086955</v>
      </c>
      <c r="M16" s="162">
        <f aca="true" t="shared" si="1" ref="M16:M23">K16+L16</f>
        <v>272.4999999999999</v>
      </c>
      <c r="N16" s="49">
        <v>200825</v>
      </c>
      <c r="O16" s="47">
        <f>+Q16-P16</f>
        <v>2369.565217391303</v>
      </c>
      <c r="P16" s="105">
        <f aca="true" t="shared" si="2" ref="P16:P23">+Q16*0.130434782608696</f>
        <v>355.43478260869665</v>
      </c>
      <c r="Q16" s="163">
        <v>2725</v>
      </c>
      <c r="R16" s="71" t="s">
        <v>12</v>
      </c>
      <c r="S16" s="117"/>
    </row>
    <row r="17" spans="1:19" ht="15">
      <c r="A17" s="17">
        <v>201022</v>
      </c>
      <c r="B17" s="17">
        <v>201202</v>
      </c>
      <c r="C17" s="17" t="s">
        <v>18</v>
      </c>
      <c r="D17" s="27">
        <v>0.010787</v>
      </c>
      <c r="E17" s="145">
        <v>100</v>
      </c>
      <c r="F17" s="146">
        <v>201021</v>
      </c>
      <c r="G17" s="146"/>
      <c r="I17" s="50">
        <v>200824</v>
      </c>
      <c r="J17" s="26" t="s">
        <v>21</v>
      </c>
      <c r="K17" s="43">
        <f>+O17/10</f>
        <v>473.8260869565215</v>
      </c>
      <c r="L17" s="161">
        <f t="shared" si="0"/>
        <v>71.07391304347823</v>
      </c>
      <c r="M17" s="162">
        <f>K17+L17</f>
        <v>544.8999999999997</v>
      </c>
      <c r="N17" s="50">
        <v>200823</v>
      </c>
      <c r="O17" s="47">
        <f aca="true" t="shared" si="3" ref="O17:O23">+Q17-P17</f>
        <v>4738.260869565215</v>
      </c>
      <c r="P17" s="105">
        <f t="shared" si="2"/>
        <v>710.7391304347846</v>
      </c>
      <c r="Q17" s="163">
        <v>5449</v>
      </c>
      <c r="R17" s="30"/>
      <c r="S17" s="117"/>
    </row>
    <row r="18" spans="1:19" ht="15">
      <c r="A18" s="17">
        <v>201032</v>
      </c>
      <c r="B18" s="17">
        <v>201203</v>
      </c>
      <c r="C18" s="17" t="s">
        <v>20</v>
      </c>
      <c r="D18" s="27">
        <v>0.010787</v>
      </c>
      <c r="E18" s="145">
        <v>100</v>
      </c>
      <c r="F18" s="146">
        <v>201031</v>
      </c>
      <c r="G18" s="146"/>
      <c r="H18" s="20"/>
      <c r="I18" s="50">
        <v>200822</v>
      </c>
      <c r="J18" s="26" t="s">
        <v>23</v>
      </c>
      <c r="K18" s="43">
        <f aca="true" t="shared" si="4" ref="K18:K23">+O18/10</f>
        <v>710.7826086956518</v>
      </c>
      <c r="L18" s="161">
        <f t="shared" si="0"/>
        <v>106.61739130434776</v>
      </c>
      <c r="M18" s="162">
        <f t="shared" si="1"/>
        <v>817.3999999999995</v>
      </c>
      <c r="N18" s="50">
        <v>200821</v>
      </c>
      <c r="O18" s="47">
        <f t="shared" si="3"/>
        <v>7107.826086956518</v>
      </c>
      <c r="P18" s="105">
        <f t="shared" si="2"/>
        <v>1066.1739130434812</v>
      </c>
      <c r="Q18" s="163">
        <v>8174</v>
      </c>
      <c r="R18" s="30"/>
      <c r="S18" s="117"/>
    </row>
    <row r="19" spans="1:19" ht="15">
      <c r="A19" s="17">
        <v>201042</v>
      </c>
      <c r="B19" s="17">
        <v>201204</v>
      </c>
      <c r="C19" s="17" t="s">
        <v>22</v>
      </c>
      <c r="D19" s="27">
        <v>0.010787</v>
      </c>
      <c r="E19" s="145">
        <v>100</v>
      </c>
      <c r="F19" s="146">
        <v>201041</v>
      </c>
      <c r="G19" s="146"/>
      <c r="H19" s="20"/>
      <c r="I19" s="50">
        <v>200830</v>
      </c>
      <c r="J19" s="26" t="s">
        <v>24</v>
      </c>
      <c r="K19" s="43">
        <f t="shared" si="4"/>
        <v>947.8260869565213</v>
      </c>
      <c r="L19" s="161">
        <f t="shared" si="0"/>
        <v>142.1739130434782</v>
      </c>
      <c r="M19" s="162">
        <f t="shared" si="1"/>
        <v>1089.9999999999995</v>
      </c>
      <c r="N19" s="50">
        <v>200831</v>
      </c>
      <c r="O19" s="47">
        <f t="shared" si="3"/>
        <v>9478.260869565212</v>
      </c>
      <c r="P19" s="105">
        <f t="shared" si="2"/>
        <v>1421.7391304347866</v>
      </c>
      <c r="Q19" s="163">
        <f>+Q16*4</f>
        <v>10900</v>
      </c>
      <c r="R19" s="30"/>
      <c r="S19" s="117"/>
    </row>
    <row r="20" spans="1:19" ht="15">
      <c r="A20" s="17">
        <v>201072</v>
      </c>
      <c r="B20" s="17"/>
      <c r="C20" s="17" t="s">
        <v>134</v>
      </c>
      <c r="D20" s="27">
        <v>0.010787</v>
      </c>
      <c r="E20" s="145">
        <v>100</v>
      </c>
      <c r="F20" s="146">
        <v>201071</v>
      </c>
      <c r="G20" s="146"/>
      <c r="H20" s="20"/>
      <c r="I20" s="50">
        <v>200832</v>
      </c>
      <c r="J20" s="26" t="s">
        <v>25</v>
      </c>
      <c r="K20" s="43">
        <f t="shared" si="4"/>
        <v>1184.7826086956516</v>
      </c>
      <c r="L20" s="161">
        <f t="shared" si="0"/>
        <v>177.71739130434773</v>
      </c>
      <c r="M20" s="162">
        <f t="shared" si="1"/>
        <v>1362.4999999999993</v>
      </c>
      <c r="N20" s="50">
        <v>200833</v>
      </c>
      <c r="O20" s="47">
        <f t="shared" si="3"/>
        <v>11847.826086956517</v>
      </c>
      <c r="P20" s="105">
        <f t="shared" si="2"/>
        <v>1777.173913043483</v>
      </c>
      <c r="Q20" s="163">
        <f>+Q16*5</f>
        <v>13625</v>
      </c>
      <c r="R20" s="30"/>
      <c r="S20" s="117"/>
    </row>
    <row r="21" spans="1:19" ht="15">
      <c r="A21" s="17">
        <v>201122</v>
      </c>
      <c r="B21" s="17"/>
      <c r="C21" s="17" t="s">
        <v>146</v>
      </c>
      <c r="D21" s="27">
        <v>0.010787</v>
      </c>
      <c r="E21" s="145">
        <v>100</v>
      </c>
      <c r="F21" s="146">
        <v>201121</v>
      </c>
      <c r="G21" s="146"/>
      <c r="H21" s="20"/>
      <c r="I21" s="50">
        <v>200834</v>
      </c>
      <c r="J21" s="26" t="s">
        <v>26</v>
      </c>
      <c r="K21" s="43">
        <f t="shared" si="4"/>
        <v>1421.739130434782</v>
      </c>
      <c r="L21" s="161">
        <f t="shared" si="0"/>
        <v>213.2608695652173</v>
      </c>
      <c r="M21" s="162">
        <f t="shared" si="1"/>
        <v>1634.9999999999993</v>
      </c>
      <c r="N21" s="50">
        <v>200835</v>
      </c>
      <c r="O21" s="47">
        <f t="shared" si="3"/>
        <v>14217.39130434782</v>
      </c>
      <c r="P21" s="105">
        <f t="shared" si="2"/>
        <v>2132.60869565218</v>
      </c>
      <c r="Q21" s="163">
        <f>+Q16*6</f>
        <v>16350</v>
      </c>
      <c r="R21" s="30"/>
      <c r="S21" s="117"/>
    </row>
    <row r="22" spans="1:19" ht="15">
      <c r="A22" s="10"/>
      <c r="B22" s="17"/>
      <c r="C22" s="22"/>
      <c r="D22" s="17"/>
      <c r="E22" s="141" t="s">
        <v>175</v>
      </c>
      <c r="F22" s="146">
        <v>75040</v>
      </c>
      <c r="G22" s="146">
        <v>75040</v>
      </c>
      <c r="H22" s="20"/>
      <c r="I22" s="50">
        <v>200828</v>
      </c>
      <c r="J22" s="26" t="s">
        <v>27</v>
      </c>
      <c r="K22" s="43">
        <f t="shared" si="4"/>
        <v>1658.521739130434</v>
      </c>
      <c r="L22" s="161">
        <f t="shared" si="0"/>
        <v>248.7782608695651</v>
      </c>
      <c r="M22" s="162">
        <f t="shared" si="1"/>
        <v>1907.2999999999993</v>
      </c>
      <c r="N22" s="50">
        <v>200827</v>
      </c>
      <c r="O22" s="47">
        <f t="shared" si="3"/>
        <v>16585.21739130434</v>
      </c>
      <c r="P22" s="105">
        <f t="shared" si="2"/>
        <v>2487.782608695659</v>
      </c>
      <c r="Q22" s="163">
        <v>19073</v>
      </c>
      <c r="R22" s="90">
        <f>+Q16*7</f>
        <v>19075</v>
      </c>
      <c r="S22" s="117"/>
    </row>
    <row r="23" spans="1:19" ht="15.75" thickBot="1">
      <c r="A23" s="10"/>
      <c r="B23" s="17"/>
      <c r="C23" s="22"/>
      <c r="D23" s="17"/>
      <c r="E23" s="142"/>
      <c r="F23" s="144"/>
      <c r="G23" s="144"/>
      <c r="H23" s="20"/>
      <c r="I23" s="51">
        <v>200836</v>
      </c>
      <c r="J23" s="75" t="s">
        <v>29</v>
      </c>
      <c r="K23" s="85">
        <f t="shared" si="4"/>
        <v>3317.391304347825</v>
      </c>
      <c r="L23" s="86">
        <f t="shared" si="0"/>
        <v>497.60869565217376</v>
      </c>
      <c r="M23" s="87">
        <f t="shared" si="1"/>
        <v>3814.999999999999</v>
      </c>
      <c r="N23" s="51">
        <v>200837</v>
      </c>
      <c r="O23" s="47">
        <f t="shared" si="3"/>
        <v>33173.91304347825</v>
      </c>
      <c r="P23" s="105">
        <f t="shared" si="2"/>
        <v>4976.086956521753</v>
      </c>
      <c r="Q23" s="163">
        <f>+Q16*14</f>
        <v>38150</v>
      </c>
      <c r="R23" s="30"/>
      <c r="S23" s="117"/>
    </row>
    <row r="24" spans="1:18" ht="15.75" thickBot="1">
      <c r="A24" s="10">
        <v>2</v>
      </c>
      <c r="B24" s="17"/>
      <c r="C24" s="22" t="s">
        <v>28</v>
      </c>
      <c r="D24" s="17"/>
      <c r="E24" s="145"/>
      <c r="F24" s="144"/>
      <c r="G24" s="144"/>
      <c r="H24" s="20"/>
      <c r="I24" s="30"/>
      <c r="K24" s="28"/>
      <c r="L24" s="30"/>
      <c r="M24" s="30"/>
      <c r="N24" s="30"/>
      <c r="O24" s="62"/>
      <c r="P24" s="30"/>
      <c r="Q24" s="30"/>
      <c r="R24" s="30"/>
    </row>
    <row r="25" spans="1:18" ht="15">
      <c r="A25" s="17">
        <v>202011</v>
      </c>
      <c r="B25" s="17">
        <v>202101</v>
      </c>
      <c r="C25" s="17" t="s">
        <v>5</v>
      </c>
      <c r="D25" s="27">
        <v>0.018338</v>
      </c>
      <c r="E25" s="145">
        <v>105</v>
      </c>
      <c r="F25" s="140">
        <v>202011</v>
      </c>
      <c r="G25" s="140"/>
      <c r="H25" s="20"/>
      <c r="I25" s="135" t="s">
        <v>169</v>
      </c>
      <c r="J25" s="84" t="s">
        <v>63</v>
      </c>
      <c r="K25" s="134" t="s">
        <v>171</v>
      </c>
      <c r="L25" s="41"/>
      <c r="M25" s="41"/>
      <c r="N25" s="133" t="s">
        <v>169</v>
      </c>
      <c r="O25" s="41"/>
      <c r="P25" s="41"/>
      <c r="Q25" s="42"/>
      <c r="R25" s="30"/>
    </row>
    <row r="26" spans="1:18" ht="15">
      <c r="A26" s="17">
        <v>202012</v>
      </c>
      <c r="B26" s="17">
        <v>202201</v>
      </c>
      <c r="C26" s="17" t="s">
        <v>14</v>
      </c>
      <c r="D26" s="27">
        <v>0.018338</v>
      </c>
      <c r="E26" s="145">
        <v>105</v>
      </c>
      <c r="F26" s="146"/>
      <c r="G26" s="146"/>
      <c r="H26" s="20"/>
      <c r="I26" s="132" t="s">
        <v>15</v>
      </c>
      <c r="J26" s="25" t="s">
        <v>64</v>
      </c>
      <c r="K26" s="23"/>
      <c r="L26" s="23"/>
      <c r="M26" s="23"/>
      <c r="N26" s="132" t="s">
        <v>17</v>
      </c>
      <c r="O26" s="60"/>
      <c r="P26" s="136" t="s">
        <v>57</v>
      </c>
      <c r="Q26" s="137" t="s">
        <v>58</v>
      </c>
      <c r="R26" s="30"/>
    </row>
    <row r="27" spans="1:18" ht="15">
      <c r="A27" s="17">
        <v>202021</v>
      </c>
      <c r="B27" s="17"/>
      <c r="C27" s="17" t="s">
        <v>136</v>
      </c>
      <c r="D27" s="27">
        <v>0.018338</v>
      </c>
      <c r="E27" s="145">
        <v>105</v>
      </c>
      <c r="F27" s="146">
        <v>202021</v>
      </c>
      <c r="G27" s="146">
        <v>202011</v>
      </c>
      <c r="H27" s="20"/>
      <c r="I27" s="82"/>
      <c r="J27" s="77" t="s">
        <v>113</v>
      </c>
      <c r="K27" s="34"/>
      <c r="L27" s="34"/>
      <c r="M27" s="34"/>
      <c r="N27" s="82"/>
      <c r="O27" s="34"/>
      <c r="P27" s="34"/>
      <c r="Q27" s="78"/>
      <c r="R27" s="30"/>
    </row>
    <row r="28" spans="1:18" ht="15">
      <c r="A28" s="17">
        <v>202022</v>
      </c>
      <c r="B28" s="17"/>
      <c r="C28" s="17" t="s">
        <v>137</v>
      </c>
      <c r="D28" s="27">
        <v>0.018338</v>
      </c>
      <c r="E28" s="145">
        <v>105</v>
      </c>
      <c r="F28" s="146">
        <v>202021</v>
      </c>
      <c r="G28" s="146"/>
      <c r="H28" s="20"/>
      <c r="I28" s="50">
        <v>200840</v>
      </c>
      <c r="J28" s="59" t="s">
        <v>65</v>
      </c>
      <c r="K28" s="93">
        <f>+M28-L28</f>
        <v>502.6086956521737</v>
      </c>
      <c r="L28" s="93">
        <f>+M28*0.130434782608696</f>
        <v>75.39130434782629</v>
      </c>
      <c r="M28" s="94">
        <v>578</v>
      </c>
      <c r="N28" s="50">
        <v>200841</v>
      </c>
      <c r="O28" s="80">
        <f>+K28*10</f>
        <v>5026.086956521737</v>
      </c>
      <c r="P28" s="161">
        <f>O28*15%</f>
        <v>753.9130434782605</v>
      </c>
      <c r="Q28" s="163">
        <f>O28+P28</f>
        <v>5779.999999999998</v>
      </c>
      <c r="R28" s="30"/>
    </row>
    <row r="29" spans="1:18" ht="15">
      <c r="A29" s="17">
        <v>202071</v>
      </c>
      <c r="B29" s="17"/>
      <c r="C29" s="17" t="s">
        <v>138</v>
      </c>
      <c r="D29" s="27">
        <v>0.018338</v>
      </c>
      <c r="E29" s="145">
        <v>105</v>
      </c>
      <c r="F29" s="146">
        <v>202071</v>
      </c>
      <c r="G29" s="146">
        <v>202011</v>
      </c>
      <c r="I29" s="50">
        <v>200842</v>
      </c>
      <c r="J29" s="59" t="s">
        <v>66</v>
      </c>
      <c r="K29" s="91">
        <f>+K28*2</f>
        <v>1005.2173913043474</v>
      </c>
      <c r="L29" s="161">
        <f>K29*15%</f>
        <v>150.7826086956521</v>
      </c>
      <c r="M29" s="164">
        <f>K29+L29</f>
        <v>1155.9999999999995</v>
      </c>
      <c r="N29" s="50">
        <v>200843</v>
      </c>
      <c r="O29" s="80">
        <f>+K29*10</f>
        <v>10052.173913043474</v>
      </c>
      <c r="P29" s="161">
        <f>O29*15%</f>
        <v>1507.826086956521</v>
      </c>
      <c r="Q29" s="163">
        <f>O29+P29</f>
        <v>11559.999999999996</v>
      </c>
      <c r="R29" s="30"/>
    </row>
    <row r="30" spans="1:17" ht="15">
      <c r="A30" s="17">
        <v>202072</v>
      </c>
      <c r="B30" s="17"/>
      <c r="C30" s="17" t="s">
        <v>139</v>
      </c>
      <c r="D30" s="27">
        <v>0.018338</v>
      </c>
      <c r="E30" s="145">
        <v>105</v>
      </c>
      <c r="F30" s="146">
        <v>202071</v>
      </c>
      <c r="G30" s="146"/>
      <c r="H30" s="6"/>
      <c r="I30" s="50">
        <v>200844</v>
      </c>
      <c r="J30" s="59" t="s">
        <v>67</v>
      </c>
      <c r="K30" s="91">
        <f>+K28*3</f>
        <v>1507.826086956521</v>
      </c>
      <c r="L30" s="161">
        <f>K30*15%</f>
        <v>226.17391304347817</v>
      </c>
      <c r="M30" s="164">
        <f>K30+L30</f>
        <v>1733.9999999999993</v>
      </c>
      <c r="N30" s="50">
        <v>200845</v>
      </c>
      <c r="O30" s="80">
        <f>+K30*10</f>
        <v>15078.26086956521</v>
      </c>
      <c r="P30" s="161">
        <f>O30*15%</f>
        <v>2261.7391304347816</v>
      </c>
      <c r="Q30" s="163">
        <f>O30+P30</f>
        <v>17339.999999999993</v>
      </c>
    </row>
    <row r="31" spans="1:17" ht="15.75" thickBot="1">
      <c r="A31" s="17"/>
      <c r="B31" s="17"/>
      <c r="C31" s="17"/>
      <c r="D31" s="27"/>
      <c r="E31" s="146"/>
      <c r="F31" s="146"/>
      <c r="G31" s="146"/>
      <c r="I31" s="51">
        <v>200846</v>
      </c>
      <c r="J31" s="75" t="s">
        <v>68</v>
      </c>
      <c r="K31" s="92">
        <f>+K28*4</f>
        <v>2010.4347826086948</v>
      </c>
      <c r="L31" s="85">
        <f>K31*15%</f>
        <v>301.5652173913042</v>
      </c>
      <c r="M31" s="165">
        <f>K31+L31</f>
        <v>2311.999999999999</v>
      </c>
      <c r="N31" s="83">
        <v>200847</v>
      </c>
      <c r="O31" s="81">
        <f>+K31*10</f>
        <v>20104.34782608695</v>
      </c>
      <c r="P31" s="85">
        <f>O31*15%</f>
        <v>3015.652173913042</v>
      </c>
      <c r="Q31" s="166">
        <f>O31+P31</f>
        <v>23119.999999999993</v>
      </c>
    </row>
    <row r="32" spans="1:13" ht="15">
      <c r="A32" s="10">
        <v>3</v>
      </c>
      <c r="B32" s="17"/>
      <c r="C32" s="22" t="s">
        <v>30</v>
      </c>
      <c r="D32" s="27"/>
      <c r="E32" s="144"/>
      <c r="F32" s="144"/>
      <c r="G32" s="144"/>
      <c r="H32" s="20"/>
      <c r="I32" s="30"/>
      <c r="K32" s="30"/>
      <c r="L32" s="53"/>
      <c r="M32" s="30"/>
    </row>
    <row r="33" spans="1:7" ht="15">
      <c r="A33" s="17">
        <v>203011</v>
      </c>
      <c r="B33" s="17">
        <v>203101</v>
      </c>
      <c r="C33" s="17" t="s">
        <v>5</v>
      </c>
      <c r="D33" s="27">
        <v>0.018338</v>
      </c>
      <c r="E33" s="145">
        <v>110000</v>
      </c>
      <c r="F33" s="143">
        <v>203011</v>
      </c>
      <c r="G33" s="143"/>
    </row>
    <row r="34" spans="1:8" ht="15">
      <c r="A34" s="17">
        <v>203012</v>
      </c>
      <c r="B34" s="17"/>
      <c r="C34" s="17" t="s">
        <v>14</v>
      </c>
      <c r="D34" s="27">
        <v>0.018338</v>
      </c>
      <c r="E34" s="145">
        <v>110000</v>
      </c>
      <c r="F34" s="147"/>
      <c r="G34" s="147"/>
      <c r="H34" s="20"/>
    </row>
    <row r="35" spans="1:7" ht="15">
      <c r="A35" s="17"/>
      <c r="B35" s="17"/>
      <c r="C35" s="17"/>
      <c r="D35" s="27"/>
      <c r="E35" s="146"/>
      <c r="F35" s="147"/>
      <c r="G35" s="147"/>
    </row>
    <row r="36" spans="1:8" ht="15">
      <c r="A36" s="10">
        <v>4</v>
      </c>
      <c r="B36" s="17"/>
      <c r="C36" s="22" t="s">
        <v>31</v>
      </c>
      <c r="D36" s="27"/>
      <c r="E36" s="144"/>
      <c r="F36" s="144"/>
      <c r="G36" s="144"/>
      <c r="H36" s="6"/>
    </row>
    <row r="37" spans="1:9" ht="15">
      <c r="A37" s="17">
        <v>204011</v>
      </c>
      <c r="B37" s="17">
        <v>204101</v>
      </c>
      <c r="C37" s="17" t="s">
        <v>5</v>
      </c>
      <c r="D37" s="27">
        <v>0.021574</v>
      </c>
      <c r="E37" s="145">
        <v>115000</v>
      </c>
      <c r="F37" s="140">
        <v>201011</v>
      </c>
      <c r="G37" s="140"/>
      <c r="I37" s="104"/>
    </row>
    <row r="38" spans="1:9" ht="15" customHeight="1">
      <c r="A38" s="17">
        <v>204012</v>
      </c>
      <c r="B38" s="17"/>
      <c r="C38" s="17" t="s">
        <v>14</v>
      </c>
      <c r="D38" s="27">
        <v>0.021574</v>
      </c>
      <c r="E38" s="145">
        <v>115000</v>
      </c>
      <c r="F38" s="146"/>
      <c r="G38" s="146"/>
      <c r="H38" s="20"/>
      <c r="I38" s="104"/>
    </row>
    <row r="39" spans="1:9" ht="15" customHeight="1">
      <c r="A39" s="17"/>
      <c r="B39" s="17"/>
      <c r="C39" s="17"/>
      <c r="D39" s="17"/>
      <c r="E39" s="146"/>
      <c r="F39" s="146"/>
      <c r="G39" s="146"/>
      <c r="H39" s="20"/>
      <c r="I39" s="104"/>
    </row>
    <row r="40" spans="1:9" ht="15" customHeight="1">
      <c r="A40" s="10">
        <v>5</v>
      </c>
      <c r="B40" s="17"/>
      <c r="C40" s="112" t="s">
        <v>164</v>
      </c>
      <c r="D40" s="17"/>
      <c r="E40" s="144"/>
      <c r="F40" s="144"/>
      <c r="G40" s="144"/>
      <c r="H40" s="6"/>
      <c r="I40" s="104"/>
    </row>
    <row r="41" spans="1:9" ht="15">
      <c r="A41" s="17">
        <v>205011</v>
      </c>
      <c r="B41" s="17"/>
      <c r="C41" s="17" t="s">
        <v>5</v>
      </c>
      <c r="D41" s="153" t="s">
        <v>130</v>
      </c>
      <c r="E41" s="145"/>
      <c r="F41" s="140"/>
      <c r="G41" s="140"/>
      <c r="I41" s="104"/>
    </row>
    <row r="42" spans="1:9" ht="15">
      <c r="A42" s="17">
        <v>205012</v>
      </c>
      <c r="B42" s="17"/>
      <c r="C42" s="17" t="s">
        <v>14</v>
      </c>
      <c r="D42" s="153" t="s">
        <v>130</v>
      </c>
      <c r="E42" s="145"/>
      <c r="F42" s="146"/>
      <c r="G42" s="146"/>
      <c r="I42" s="104"/>
    </row>
    <row r="43" spans="1:9" ht="15">
      <c r="A43" s="17">
        <v>205081</v>
      </c>
      <c r="B43" s="17"/>
      <c r="C43" s="17" t="s">
        <v>32</v>
      </c>
      <c r="D43" s="153" t="s">
        <v>130</v>
      </c>
      <c r="E43" s="145"/>
      <c r="F43" s="146"/>
      <c r="G43" s="146"/>
      <c r="I43" s="104"/>
    </row>
    <row r="44" spans="1:9" ht="15">
      <c r="A44" s="17">
        <v>205082</v>
      </c>
      <c r="B44" s="17"/>
      <c r="C44" s="17" t="s">
        <v>61</v>
      </c>
      <c r="D44" s="153" t="s">
        <v>130</v>
      </c>
      <c r="E44" s="145"/>
      <c r="F44" s="146"/>
      <c r="G44" s="146"/>
      <c r="I44" s="34"/>
    </row>
    <row r="45" spans="1:9" ht="15">
      <c r="A45" s="17">
        <v>205083</v>
      </c>
      <c r="B45" s="17"/>
      <c r="C45" s="17" t="s">
        <v>62</v>
      </c>
      <c r="D45" s="153" t="s">
        <v>130</v>
      </c>
      <c r="E45" s="145"/>
      <c r="F45" s="146"/>
      <c r="G45" s="146"/>
      <c r="I45" s="54"/>
    </row>
    <row r="46" spans="1:9" ht="15">
      <c r="A46" s="17">
        <v>205084</v>
      </c>
      <c r="B46" s="17"/>
      <c r="C46" s="17" t="s">
        <v>73</v>
      </c>
      <c r="D46" s="153" t="s">
        <v>130</v>
      </c>
      <c r="E46" s="145"/>
      <c r="F46" s="146"/>
      <c r="G46" s="146"/>
      <c r="I46" s="34"/>
    </row>
    <row r="47" spans="1:9" ht="15">
      <c r="A47" s="17">
        <v>205085</v>
      </c>
      <c r="B47" s="17"/>
      <c r="C47" s="17" t="s">
        <v>62</v>
      </c>
      <c r="D47" s="153" t="s">
        <v>130</v>
      </c>
      <c r="E47" s="145"/>
      <c r="F47" s="146"/>
      <c r="G47" s="146"/>
      <c r="I47" s="34"/>
    </row>
    <row r="48" spans="1:9" ht="15.75" customHeight="1">
      <c r="A48" s="17">
        <v>205086</v>
      </c>
      <c r="B48" s="17"/>
      <c r="C48" s="17" t="s">
        <v>62</v>
      </c>
      <c r="D48" s="153" t="s">
        <v>130</v>
      </c>
      <c r="E48" s="145"/>
      <c r="F48" s="146"/>
      <c r="G48" s="146"/>
      <c r="I48" s="34"/>
    </row>
    <row r="49" spans="1:8" ht="15.75" customHeight="1">
      <c r="A49" s="17"/>
      <c r="B49" s="17"/>
      <c r="C49" s="17"/>
      <c r="D49" s="17"/>
      <c r="E49" s="146"/>
      <c r="F49" s="146"/>
      <c r="G49" s="146"/>
      <c r="H49" s="6"/>
    </row>
    <row r="50" spans="1:8" ht="15.75" customHeight="1">
      <c r="A50" s="10">
        <v>6</v>
      </c>
      <c r="B50" s="17"/>
      <c r="C50" s="22" t="s">
        <v>33</v>
      </c>
      <c r="D50" s="17"/>
      <c r="E50" s="144"/>
      <c r="F50" s="144"/>
      <c r="G50" s="144"/>
      <c r="H50" s="6"/>
    </row>
    <row r="51" spans="1:8" ht="15.75" customHeight="1">
      <c r="A51" s="17">
        <v>206011</v>
      </c>
      <c r="B51" s="17"/>
      <c r="C51" s="17" t="s">
        <v>5</v>
      </c>
      <c r="D51" s="52">
        <v>0.002696</v>
      </c>
      <c r="E51" s="145">
        <v>120000</v>
      </c>
      <c r="F51" s="140">
        <v>201011</v>
      </c>
      <c r="G51" s="140"/>
      <c r="H51" s="6"/>
    </row>
    <row r="52" spans="1:8" ht="15.75" customHeight="1">
      <c r="A52" s="17">
        <v>206012</v>
      </c>
      <c r="B52" s="17"/>
      <c r="C52" s="17" t="s">
        <v>14</v>
      </c>
      <c r="D52" s="52">
        <v>0.002696</v>
      </c>
      <c r="E52" s="145">
        <v>120000</v>
      </c>
      <c r="F52" s="146"/>
      <c r="G52" s="146"/>
      <c r="H52" s="6"/>
    </row>
    <row r="53" spans="1:8" ht="15.75" customHeight="1">
      <c r="A53" s="17">
        <v>206021</v>
      </c>
      <c r="B53" s="17"/>
      <c r="C53" s="17" t="s">
        <v>140</v>
      </c>
      <c r="D53" s="52">
        <v>0.002696</v>
      </c>
      <c r="E53" s="145">
        <v>120000</v>
      </c>
      <c r="F53" s="140">
        <v>206021</v>
      </c>
      <c r="G53" s="140">
        <v>201011</v>
      </c>
      <c r="H53" s="6"/>
    </row>
    <row r="54" spans="1:8" ht="15.75" customHeight="1">
      <c r="A54" s="17">
        <v>206022</v>
      </c>
      <c r="B54" s="17"/>
      <c r="C54" s="17" t="s">
        <v>141</v>
      </c>
      <c r="D54" s="52">
        <v>0.002696</v>
      </c>
      <c r="E54" s="145">
        <v>120000</v>
      </c>
      <c r="F54" s="140">
        <v>206021</v>
      </c>
      <c r="G54" s="140"/>
      <c r="H54" s="6"/>
    </row>
    <row r="55" spans="1:8" ht="15.75" customHeight="1">
      <c r="A55" s="17">
        <v>206081</v>
      </c>
      <c r="B55" s="17"/>
      <c r="C55" s="17" t="s">
        <v>32</v>
      </c>
      <c r="D55" s="52">
        <v>0.002696</v>
      </c>
      <c r="E55" s="145">
        <v>120000</v>
      </c>
      <c r="F55" s="146">
        <v>206081</v>
      </c>
      <c r="G55" s="146"/>
      <c r="H55" s="6"/>
    </row>
    <row r="56" spans="1:9" ht="15.75" customHeight="1">
      <c r="A56" s="17">
        <v>206082</v>
      </c>
      <c r="B56" s="17"/>
      <c r="C56" s="17" t="s">
        <v>61</v>
      </c>
      <c r="D56" s="52">
        <v>0.002696</v>
      </c>
      <c r="E56" s="145">
        <v>120000</v>
      </c>
      <c r="F56" s="146">
        <v>206081</v>
      </c>
      <c r="G56" s="146"/>
      <c r="H56" s="6"/>
      <c r="I56" s="159" t="s">
        <v>203</v>
      </c>
    </row>
    <row r="57" spans="1:9" ht="15.75" customHeight="1">
      <c r="A57" s="17">
        <v>206083</v>
      </c>
      <c r="B57" s="17"/>
      <c r="C57" s="17" t="s">
        <v>187</v>
      </c>
      <c r="D57" s="52">
        <v>0.002696</v>
      </c>
      <c r="E57" s="145">
        <v>120000</v>
      </c>
      <c r="F57" s="146">
        <v>206081</v>
      </c>
      <c r="G57" s="146"/>
      <c r="H57" s="6"/>
      <c r="I57" s="159" t="s">
        <v>203</v>
      </c>
    </row>
    <row r="58" spans="1:9" ht="15.75" customHeight="1">
      <c r="A58" s="17">
        <v>206084</v>
      </c>
      <c r="B58" s="17"/>
      <c r="C58" s="17" t="s">
        <v>73</v>
      </c>
      <c r="D58" s="52">
        <v>0.002696</v>
      </c>
      <c r="E58" s="145">
        <v>120000</v>
      </c>
      <c r="F58" s="146">
        <v>206081</v>
      </c>
      <c r="G58" s="146"/>
      <c r="H58" s="6"/>
      <c r="I58" s="159"/>
    </row>
    <row r="59" spans="1:9" ht="15.75" customHeight="1">
      <c r="A59" s="17">
        <v>206085</v>
      </c>
      <c r="B59" s="17"/>
      <c r="C59" s="17" t="s">
        <v>188</v>
      </c>
      <c r="D59" s="52">
        <v>0.002696</v>
      </c>
      <c r="E59" s="145">
        <v>120000</v>
      </c>
      <c r="F59" s="146">
        <v>206081</v>
      </c>
      <c r="G59" s="146"/>
      <c r="H59" s="6"/>
      <c r="I59" s="159" t="s">
        <v>203</v>
      </c>
    </row>
    <row r="60" spans="1:9" ht="15.75" customHeight="1">
      <c r="A60" s="17">
        <v>206086</v>
      </c>
      <c r="B60" s="17"/>
      <c r="C60" s="17" t="s">
        <v>202</v>
      </c>
      <c r="D60" s="52">
        <v>0.002696</v>
      </c>
      <c r="E60" s="145">
        <v>120000</v>
      </c>
      <c r="F60" s="146">
        <v>206081</v>
      </c>
      <c r="G60" s="146"/>
      <c r="I60" s="159" t="s">
        <v>204</v>
      </c>
    </row>
    <row r="61" spans="1:9" ht="15.75" customHeight="1">
      <c r="A61" s="17">
        <v>206087</v>
      </c>
      <c r="B61" s="17"/>
      <c r="C61" s="17" t="s">
        <v>205</v>
      </c>
      <c r="D61" s="52">
        <v>0.002696</v>
      </c>
      <c r="E61" s="145">
        <v>120000</v>
      </c>
      <c r="F61" s="146">
        <v>206081</v>
      </c>
      <c r="G61" s="146"/>
      <c r="I61" s="159"/>
    </row>
    <row r="62" spans="1:9" ht="15.75" customHeight="1">
      <c r="A62" s="17">
        <v>206088</v>
      </c>
      <c r="B62" s="17"/>
      <c r="C62" s="17" t="s">
        <v>206</v>
      </c>
      <c r="D62" s="52">
        <v>0.002696</v>
      </c>
      <c r="E62" s="145">
        <v>120000</v>
      </c>
      <c r="F62" s="146">
        <v>206081</v>
      </c>
      <c r="G62" s="146"/>
      <c r="I62" s="159"/>
    </row>
    <row r="63" spans="1:8" ht="15">
      <c r="A63" s="17"/>
      <c r="B63" s="17"/>
      <c r="C63" s="17"/>
      <c r="D63" s="17"/>
      <c r="E63" s="146"/>
      <c r="F63" s="146"/>
      <c r="G63" s="146"/>
      <c r="H63" s="20"/>
    </row>
    <row r="64" spans="1:7" ht="15">
      <c r="A64" s="10">
        <v>7</v>
      </c>
      <c r="B64" s="17"/>
      <c r="C64" s="112" t="s">
        <v>160</v>
      </c>
      <c r="D64" s="17"/>
      <c r="E64" s="144"/>
      <c r="F64" s="144"/>
      <c r="G64" s="144"/>
    </row>
    <row r="65" spans="1:7" ht="15">
      <c r="A65" s="17">
        <v>207011</v>
      </c>
      <c r="B65" s="17"/>
      <c r="C65" s="17" t="s">
        <v>5</v>
      </c>
      <c r="D65" s="154" t="s">
        <v>130</v>
      </c>
      <c r="E65" s="145"/>
      <c r="F65" s="140"/>
      <c r="G65" s="140"/>
    </row>
    <row r="66" spans="1:8" ht="15">
      <c r="A66" s="17">
        <v>207061</v>
      </c>
      <c r="B66" s="17"/>
      <c r="C66" s="17" t="s">
        <v>34</v>
      </c>
      <c r="D66" s="154" t="s">
        <v>130</v>
      </c>
      <c r="E66" s="145"/>
      <c r="F66" s="146"/>
      <c r="G66" s="146"/>
      <c r="H66" s="6"/>
    </row>
    <row r="67" spans="1:7" ht="15">
      <c r="A67" s="17">
        <v>207012</v>
      </c>
      <c r="B67" s="17"/>
      <c r="C67" s="17" t="s">
        <v>14</v>
      </c>
      <c r="D67" s="154" t="s">
        <v>130</v>
      </c>
      <c r="E67" s="145"/>
      <c r="F67" s="146"/>
      <c r="G67" s="146"/>
    </row>
    <row r="68" spans="1:7" ht="15">
      <c r="A68" s="17"/>
      <c r="B68" s="17"/>
      <c r="C68" s="17"/>
      <c r="D68" s="27"/>
      <c r="E68" s="146"/>
      <c r="F68" s="146"/>
      <c r="G68" s="146"/>
    </row>
    <row r="69" spans="1:7" ht="15">
      <c r="A69" s="10">
        <v>8</v>
      </c>
      <c r="B69" s="17"/>
      <c r="C69" s="22" t="s">
        <v>35</v>
      </c>
      <c r="D69" s="27"/>
      <c r="E69" s="144"/>
      <c r="F69" s="144"/>
      <c r="G69" s="144"/>
    </row>
    <row r="70" spans="1:7" ht="15">
      <c r="A70" s="17">
        <v>208011</v>
      </c>
      <c r="B70" s="17"/>
      <c r="C70" s="17" t="s">
        <v>5</v>
      </c>
      <c r="D70" s="27">
        <v>0.005394</v>
      </c>
      <c r="E70" s="145">
        <v>135</v>
      </c>
      <c r="F70" s="140">
        <v>201011</v>
      </c>
      <c r="G70" s="140"/>
    </row>
    <row r="71" spans="1:7" ht="15">
      <c r="A71" s="17">
        <v>208012</v>
      </c>
      <c r="B71" s="17"/>
      <c r="C71" s="17" t="s">
        <v>142</v>
      </c>
      <c r="D71" s="27">
        <v>0.005394</v>
      </c>
      <c r="E71" s="145">
        <v>135</v>
      </c>
      <c r="F71" s="140"/>
      <c r="G71" s="140"/>
    </row>
    <row r="72" spans="1:7" ht="15">
      <c r="A72" s="17">
        <v>208061</v>
      </c>
      <c r="B72" s="17"/>
      <c r="C72" s="17" t="s">
        <v>36</v>
      </c>
      <c r="D72" s="27">
        <v>0.005394</v>
      </c>
      <c r="E72" s="145">
        <v>135</v>
      </c>
      <c r="F72" s="146">
        <v>208061</v>
      </c>
      <c r="G72" s="146"/>
    </row>
    <row r="73" spans="1:8" ht="15">
      <c r="A73" s="17"/>
      <c r="B73" s="17"/>
      <c r="C73" s="17"/>
      <c r="D73" s="17"/>
      <c r="E73" s="146"/>
      <c r="F73" s="146"/>
      <c r="G73" s="146"/>
      <c r="H73" s="99" t="s">
        <v>48</v>
      </c>
    </row>
    <row r="74" spans="1:9" ht="15">
      <c r="A74" s="10">
        <v>9</v>
      </c>
      <c r="B74" s="17"/>
      <c r="C74" s="22" t="s">
        <v>37</v>
      </c>
      <c r="D74" s="22"/>
      <c r="E74" s="152"/>
      <c r="F74" s="152"/>
      <c r="G74" s="152" t="s">
        <v>177</v>
      </c>
      <c r="H74" s="58"/>
      <c r="I74" t="s">
        <v>85</v>
      </c>
    </row>
    <row r="75" spans="1:9" ht="15">
      <c r="A75" s="17">
        <v>209011</v>
      </c>
      <c r="B75" s="17"/>
      <c r="C75" s="17" t="s">
        <v>81</v>
      </c>
      <c r="D75" s="52">
        <v>0.002696</v>
      </c>
      <c r="E75" s="145">
        <v>140</v>
      </c>
      <c r="F75" s="146">
        <v>75070</v>
      </c>
      <c r="G75" s="146">
        <v>201011</v>
      </c>
      <c r="H75" s="6"/>
      <c r="I75" t="s">
        <v>112</v>
      </c>
    </row>
    <row r="76" spans="1:9" ht="15">
      <c r="A76" s="17">
        <v>209012</v>
      </c>
      <c r="B76" s="17"/>
      <c r="C76" s="17" t="s">
        <v>82</v>
      </c>
      <c r="D76" s="52">
        <v>0.002696</v>
      </c>
      <c r="E76" s="145">
        <v>140</v>
      </c>
      <c r="F76" s="146">
        <v>75070</v>
      </c>
      <c r="G76" s="146"/>
      <c r="I76" t="s">
        <v>153</v>
      </c>
    </row>
    <row r="77" spans="1:9" ht="15">
      <c r="A77" s="17">
        <v>209031</v>
      </c>
      <c r="B77" s="17"/>
      <c r="C77" s="17" t="s">
        <v>84</v>
      </c>
      <c r="D77" s="52">
        <v>0.002696</v>
      </c>
      <c r="E77" s="145">
        <v>140</v>
      </c>
      <c r="F77" s="146"/>
      <c r="G77" s="146"/>
      <c r="I77" t="s">
        <v>193</v>
      </c>
    </row>
    <row r="78" spans="1:10" ht="15">
      <c r="A78" s="17">
        <v>209032</v>
      </c>
      <c r="B78" s="17"/>
      <c r="C78" s="17" t="s">
        <v>83</v>
      </c>
      <c r="D78" s="52">
        <v>0.002696</v>
      </c>
      <c r="E78" s="145">
        <v>140</v>
      </c>
      <c r="F78" s="146"/>
      <c r="G78" s="146"/>
      <c r="I78" s="98">
        <f>+L84</f>
        <v>0.0018872</v>
      </c>
      <c r="J78" t="s">
        <v>176</v>
      </c>
    </row>
    <row r="79" spans="1:7" ht="15">
      <c r="A79" s="17"/>
      <c r="B79" s="17"/>
      <c r="C79" s="17"/>
      <c r="D79" s="17"/>
      <c r="E79" s="146"/>
      <c r="F79" s="146"/>
      <c r="G79" s="146"/>
    </row>
    <row r="80" spans="1:10" ht="15">
      <c r="A80" s="10">
        <v>10</v>
      </c>
      <c r="B80" s="17"/>
      <c r="C80" s="22" t="s">
        <v>39</v>
      </c>
      <c r="D80" s="22">
        <v>0</v>
      </c>
      <c r="E80" s="144">
        <v>210061</v>
      </c>
      <c r="F80" s="144"/>
      <c r="G80" s="144"/>
      <c r="H80" s="20"/>
      <c r="I80" s="113" t="s">
        <v>201</v>
      </c>
      <c r="J80" s="113" t="s">
        <v>37</v>
      </c>
    </row>
    <row r="81" spans="1:13" ht="15.75" thickBot="1">
      <c r="A81" s="17">
        <v>210061</v>
      </c>
      <c r="B81" s="17"/>
      <c r="C81" s="17" t="s">
        <v>11</v>
      </c>
      <c r="D81" s="17"/>
      <c r="E81" s="146"/>
      <c r="F81" s="146"/>
      <c r="G81" s="146"/>
      <c r="I81" s="35" t="s">
        <v>194</v>
      </c>
      <c r="J81" s="36"/>
      <c r="K81" s="36"/>
      <c r="L81" s="36"/>
      <c r="M81" s="36"/>
    </row>
    <row r="82" spans="5:13" ht="15.75" thickBot="1">
      <c r="E82" s="148"/>
      <c r="F82" s="148"/>
      <c r="G82" s="148"/>
      <c r="H82" s="20"/>
      <c r="I82" s="36"/>
      <c r="J82" s="36"/>
      <c r="K82" s="97">
        <f>+L84</f>
        <v>0.0018872</v>
      </c>
      <c r="L82" s="56" t="s">
        <v>200</v>
      </c>
      <c r="M82" s="57"/>
    </row>
    <row r="83" spans="1:13" ht="15">
      <c r="A83" s="10">
        <v>11</v>
      </c>
      <c r="B83" s="17"/>
      <c r="C83" s="22" t="s">
        <v>52</v>
      </c>
      <c r="D83" s="27"/>
      <c r="E83" s="144"/>
      <c r="F83" s="144"/>
      <c r="G83" s="144"/>
      <c r="I83" s="36"/>
      <c r="J83" s="36"/>
      <c r="K83" s="36" t="s">
        <v>50</v>
      </c>
      <c r="L83" s="36"/>
      <c r="M83" s="36"/>
    </row>
    <row r="84" spans="1:13" ht="15">
      <c r="A84" s="17">
        <v>211011</v>
      </c>
      <c r="B84" s="17">
        <v>204101</v>
      </c>
      <c r="C84" s="17" t="s">
        <v>5</v>
      </c>
      <c r="D84" s="27">
        <v>0.021574</v>
      </c>
      <c r="E84" s="145">
        <v>145000</v>
      </c>
      <c r="F84" s="146">
        <v>201011</v>
      </c>
      <c r="G84" s="146"/>
      <c r="H84" s="6"/>
      <c r="I84" s="36">
        <v>0.002696</v>
      </c>
      <c r="J84" s="35" t="s">
        <v>44</v>
      </c>
      <c r="K84" s="36"/>
      <c r="L84" s="96">
        <f>+I84*70%</f>
        <v>0.0018872</v>
      </c>
      <c r="M84" s="36"/>
    </row>
    <row r="85" spans="1:7" ht="15">
      <c r="A85" s="17">
        <v>211012</v>
      </c>
      <c r="B85" s="17"/>
      <c r="C85" s="17" t="s">
        <v>14</v>
      </c>
      <c r="D85" s="27">
        <v>0.021574</v>
      </c>
      <c r="E85" s="145">
        <v>145000</v>
      </c>
      <c r="F85" s="146"/>
      <c r="G85" s="146"/>
    </row>
    <row r="86" spans="5:8" ht="15">
      <c r="E86" s="141" t="s">
        <v>174</v>
      </c>
      <c r="F86" s="146">
        <v>75095</v>
      </c>
      <c r="G86" s="148"/>
      <c r="H86" s="20"/>
    </row>
    <row r="87" spans="5:8" ht="15">
      <c r="E87" s="141"/>
      <c r="F87" s="146"/>
      <c r="G87" s="148"/>
      <c r="H87" s="20"/>
    </row>
    <row r="88" spans="1:7" ht="15">
      <c r="A88" s="10">
        <v>12</v>
      </c>
      <c r="B88" s="17"/>
      <c r="C88" s="22" t="s">
        <v>53</v>
      </c>
      <c r="D88" s="27"/>
      <c r="E88" s="144"/>
      <c r="F88" s="144"/>
      <c r="G88" s="144"/>
    </row>
    <row r="89" spans="1:8" ht="15">
      <c r="A89" s="17">
        <v>212011</v>
      </c>
      <c r="B89" s="17"/>
      <c r="C89" s="17" t="s">
        <v>156</v>
      </c>
      <c r="D89" s="18">
        <v>0.010787</v>
      </c>
      <c r="E89" s="145">
        <v>150</v>
      </c>
      <c r="F89" s="146">
        <v>201011</v>
      </c>
      <c r="G89" s="146"/>
      <c r="H89" s="20"/>
    </row>
    <row r="90" spans="1:7" ht="15">
      <c r="A90" s="17">
        <v>212012</v>
      </c>
      <c r="B90" s="17"/>
      <c r="C90" s="17" t="s">
        <v>157</v>
      </c>
      <c r="D90" s="18">
        <v>0.010787</v>
      </c>
      <c r="E90" s="145">
        <v>150</v>
      </c>
      <c r="F90" s="146"/>
      <c r="G90" s="146"/>
    </row>
    <row r="91" spans="1:7" ht="15">
      <c r="A91" s="34"/>
      <c r="B91" s="34"/>
      <c r="C91" s="34"/>
      <c r="D91" s="34"/>
      <c r="E91" s="149"/>
      <c r="F91" s="149"/>
      <c r="G91" s="149"/>
    </row>
    <row r="92" spans="1:7" ht="15">
      <c r="A92" s="10">
        <v>13</v>
      </c>
      <c r="B92" s="17"/>
      <c r="C92" s="22" t="s">
        <v>54</v>
      </c>
      <c r="D92" s="27"/>
      <c r="E92" s="144"/>
      <c r="F92" s="144"/>
      <c r="G92" s="144"/>
    </row>
    <row r="93" spans="1:15" ht="15">
      <c r="A93" s="17">
        <v>213011</v>
      </c>
      <c r="B93" s="17">
        <v>204101</v>
      </c>
      <c r="C93" s="17" t="s">
        <v>5</v>
      </c>
      <c r="D93" s="52">
        <v>0.001078</v>
      </c>
      <c r="E93" s="145">
        <v>155</v>
      </c>
      <c r="F93" s="146">
        <v>201011</v>
      </c>
      <c r="G93" s="146"/>
      <c r="H93" s="20"/>
      <c r="O93" s="29"/>
    </row>
    <row r="94" spans="1:7" ht="15">
      <c r="A94" s="17">
        <v>213012</v>
      </c>
      <c r="B94" s="17"/>
      <c r="C94" s="17" t="s">
        <v>14</v>
      </c>
      <c r="D94" s="52">
        <v>0.001078</v>
      </c>
      <c r="E94" s="145">
        <v>155</v>
      </c>
      <c r="F94" s="146"/>
      <c r="G94" s="146"/>
    </row>
    <row r="95" spans="1:8" ht="15">
      <c r="A95" s="34"/>
      <c r="B95" s="34"/>
      <c r="C95" s="34"/>
      <c r="D95" s="34"/>
      <c r="E95" s="149"/>
      <c r="F95" s="149"/>
      <c r="G95" s="149"/>
      <c r="H95" s="20"/>
    </row>
    <row r="96" spans="1:7" ht="15">
      <c r="A96" s="10">
        <v>14</v>
      </c>
      <c r="B96" s="17"/>
      <c r="C96" s="112" t="s">
        <v>159</v>
      </c>
      <c r="D96" s="27"/>
      <c r="E96" s="144"/>
      <c r="F96" s="144"/>
      <c r="G96" s="144"/>
    </row>
    <row r="97" spans="1:8" ht="15">
      <c r="A97" s="17">
        <v>214011</v>
      </c>
      <c r="B97" s="17">
        <v>204101</v>
      </c>
      <c r="C97" s="17" t="s">
        <v>5</v>
      </c>
      <c r="D97" s="154" t="s">
        <v>130</v>
      </c>
      <c r="E97" s="145"/>
      <c r="F97" s="146"/>
      <c r="G97" s="146"/>
      <c r="H97" s="6"/>
    </row>
    <row r="98" spans="1:7" ht="15">
      <c r="A98" s="17">
        <v>214012</v>
      </c>
      <c r="B98" s="17"/>
      <c r="C98" s="17" t="s">
        <v>14</v>
      </c>
      <c r="D98" s="154" t="s">
        <v>130</v>
      </c>
      <c r="E98" s="145"/>
      <c r="F98" s="146"/>
      <c r="G98" s="146"/>
    </row>
    <row r="99" spans="1:10" ht="15">
      <c r="A99" s="34"/>
      <c r="B99" s="34"/>
      <c r="C99" s="34"/>
      <c r="D99" s="34"/>
      <c r="E99" s="149"/>
      <c r="F99" s="150"/>
      <c r="G99" s="150"/>
      <c r="J99" s="103" t="s">
        <v>180</v>
      </c>
    </row>
    <row r="100" spans="1:13" ht="15">
      <c r="A100" s="10">
        <v>15</v>
      </c>
      <c r="B100" s="17"/>
      <c r="C100" s="22" t="s">
        <v>77</v>
      </c>
      <c r="D100" s="27"/>
      <c r="E100" s="144"/>
      <c r="F100" s="144"/>
      <c r="G100" s="144"/>
      <c r="J100" s="103" t="s">
        <v>178</v>
      </c>
      <c r="K100" s="155" t="s">
        <v>179</v>
      </c>
      <c r="L100" s="103" t="s">
        <v>158</v>
      </c>
      <c r="M100" s="103" t="s">
        <v>191</v>
      </c>
    </row>
    <row r="101" spans="1:12" ht="15">
      <c r="A101" s="17">
        <v>215011</v>
      </c>
      <c r="B101" s="17">
        <v>204101</v>
      </c>
      <c r="C101" s="17" t="s">
        <v>78</v>
      </c>
      <c r="D101" s="27">
        <v>0.002696</v>
      </c>
      <c r="E101" s="145">
        <v>165000</v>
      </c>
      <c r="F101" s="151">
        <v>75030</v>
      </c>
      <c r="G101" s="151"/>
      <c r="J101" t="s">
        <v>181</v>
      </c>
      <c r="K101" s="156">
        <v>1</v>
      </c>
      <c r="L101" s="3">
        <v>201111</v>
      </c>
    </row>
    <row r="102" spans="1:13" ht="15">
      <c r="A102" s="17">
        <v>215031</v>
      </c>
      <c r="B102" s="17">
        <v>204101</v>
      </c>
      <c r="C102" s="17" t="s">
        <v>79</v>
      </c>
      <c r="D102" s="27">
        <v>0.002696</v>
      </c>
      <c r="E102" s="145">
        <v>165000</v>
      </c>
      <c r="F102" s="151">
        <v>201011</v>
      </c>
      <c r="G102" s="151"/>
      <c r="J102" t="s">
        <v>182</v>
      </c>
      <c r="K102" s="157">
        <v>200000</v>
      </c>
      <c r="L102" s="3">
        <v>201121</v>
      </c>
      <c r="M102">
        <v>904507</v>
      </c>
    </row>
    <row r="103" spans="1:13" ht="15">
      <c r="A103" s="17">
        <v>215032</v>
      </c>
      <c r="B103" s="17"/>
      <c r="C103" s="17" t="s">
        <v>80</v>
      </c>
      <c r="D103" s="27">
        <v>0.002696</v>
      </c>
      <c r="E103" s="145">
        <v>165000</v>
      </c>
      <c r="F103" s="151"/>
      <c r="G103" s="151"/>
      <c r="J103" t="s">
        <v>183</v>
      </c>
      <c r="K103" s="156">
        <v>0.5</v>
      </c>
      <c r="L103" s="3">
        <v>201071</v>
      </c>
      <c r="M103">
        <v>904502</v>
      </c>
    </row>
    <row r="104" spans="1:13" ht="15">
      <c r="A104" s="116">
        <v>215041</v>
      </c>
      <c r="B104" s="34"/>
      <c r="C104" s="116" t="s">
        <v>143</v>
      </c>
      <c r="D104" s="27">
        <v>0.002696</v>
      </c>
      <c r="E104" s="145">
        <v>165000</v>
      </c>
      <c r="F104" s="151">
        <v>75030</v>
      </c>
      <c r="G104" s="151"/>
      <c r="J104" t="s">
        <v>184</v>
      </c>
      <c r="K104" s="156">
        <v>0.5</v>
      </c>
      <c r="L104" s="3">
        <v>202021</v>
      </c>
      <c r="M104">
        <v>904503</v>
      </c>
    </row>
    <row r="105" spans="5:13" ht="15">
      <c r="E105" s="148"/>
      <c r="F105" s="148"/>
      <c r="G105" s="148"/>
      <c r="J105" t="s">
        <v>185</v>
      </c>
      <c r="K105" s="156">
        <v>0.1</v>
      </c>
      <c r="L105" s="3">
        <v>202071</v>
      </c>
      <c r="M105">
        <v>904504</v>
      </c>
    </row>
    <row r="106" spans="1:13" ht="15">
      <c r="A106" s="10">
        <v>16</v>
      </c>
      <c r="B106" s="17"/>
      <c r="C106" s="22" t="s">
        <v>114</v>
      </c>
      <c r="D106" s="27"/>
      <c r="E106" s="144"/>
      <c r="F106" s="144"/>
      <c r="G106" s="144"/>
      <c r="J106" t="s">
        <v>186</v>
      </c>
      <c r="K106" s="156">
        <v>0.6</v>
      </c>
      <c r="L106" s="3">
        <v>206021</v>
      </c>
      <c r="M106">
        <v>904505</v>
      </c>
    </row>
    <row r="107" spans="1:12" ht="15">
      <c r="A107" s="17">
        <v>216011</v>
      </c>
      <c r="B107" s="17">
        <v>204101</v>
      </c>
      <c r="C107" s="17" t="s">
        <v>116</v>
      </c>
      <c r="D107" s="27">
        <v>0.010787</v>
      </c>
      <c r="E107" s="145">
        <v>216011</v>
      </c>
      <c r="F107" s="151">
        <v>201011</v>
      </c>
      <c r="G107" s="151"/>
      <c r="K107" s="3"/>
      <c r="L107" s="3"/>
    </row>
    <row r="108" spans="1:12" ht="15">
      <c r="A108" s="17">
        <v>216012</v>
      </c>
      <c r="B108" s="17"/>
      <c r="C108" s="17" t="s">
        <v>115</v>
      </c>
      <c r="D108" s="27">
        <v>0.010787</v>
      </c>
      <c r="E108" s="145">
        <v>216011</v>
      </c>
      <c r="F108" s="151"/>
      <c r="G108" s="151"/>
      <c r="J108" s="103" t="s">
        <v>189</v>
      </c>
      <c r="K108" s="3"/>
      <c r="L108" s="3"/>
    </row>
    <row r="109" spans="1:13" ht="15">
      <c r="A109" s="17">
        <v>216021</v>
      </c>
      <c r="B109" s="17">
        <v>204101</v>
      </c>
      <c r="C109" s="17" t="s">
        <v>117</v>
      </c>
      <c r="D109" s="27">
        <v>0.018338</v>
      </c>
      <c r="E109" s="145">
        <v>216011</v>
      </c>
      <c r="F109" s="140">
        <v>201011</v>
      </c>
      <c r="G109" s="140"/>
      <c r="J109" t="s">
        <v>190</v>
      </c>
      <c r="L109" s="158">
        <v>75070</v>
      </c>
      <c r="M109">
        <v>904506</v>
      </c>
    </row>
    <row r="110" spans="1:13" ht="15">
      <c r="A110" s="17">
        <v>216022</v>
      </c>
      <c r="B110" s="17"/>
      <c r="C110" s="17" t="s">
        <v>118</v>
      </c>
      <c r="D110" s="27">
        <v>0.018338</v>
      </c>
      <c r="E110" s="145">
        <v>216011</v>
      </c>
      <c r="F110" s="151"/>
      <c r="G110" s="151"/>
      <c r="J110" t="s">
        <v>197</v>
      </c>
      <c r="L110" s="60">
        <v>201011</v>
      </c>
      <c r="M110">
        <v>200004</v>
      </c>
    </row>
    <row r="111" spans="1:13" ht="15">
      <c r="A111" s="17">
        <v>216031</v>
      </c>
      <c r="B111" s="17"/>
      <c r="C111" s="17" t="s">
        <v>119</v>
      </c>
      <c r="D111" s="27">
        <v>0.018338</v>
      </c>
      <c r="E111" s="145">
        <v>216011</v>
      </c>
      <c r="F111" s="140">
        <v>201011</v>
      </c>
      <c r="G111" s="140"/>
      <c r="J111" t="s">
        <v>198</v>
      </c>
      <c r="L111" s="60">
        <v>202011</v>
      </c>
      <c r="M111">
        <v>200004</v>
      </c>
    </row>
    <row r="112" spans="1:19" s="4" customFormat="1" ht="15">
      <c r="A112" s="17">
        <v>216032</v>
      </c>
      <c r="B112" s="17"/>
      <c r="C112" s="17" t="s">
        <v>120</v>
      </c>
      <c r="D112" s="27">
        <v>0.018338</v>
      </c>
      <c r="E112" s="145">
        <v>216011</v>
      </c>
      <c r="F112" s="151"/>
      <c r="G112" s="151"/>
      <c r="I112"/>
      <c r="J112" t="s">
        <v>199</v>
      </c>
      <c r="K112"/>
      <c r="L112" s="60">
        <v>203011</v>
      </c>
      <c r="M112">
        <v>200004</v>
      </c>
      <c r="N112"/>
      <c r="O112"/>
      <c r="P112"/>
      <c r="Q112"/>
      <c r="R112"/>
      <c r="S112"/>
    </row>
    <row r="113" spans="1:19" s="4" customFormat="1" ht="15">
      <c r="A113" s="17">
        <v>216051</v>
      </c>
      <c r="B113" s="17"/>
      <c r="C113" s="17" t="s">
        <v>121</v>
      </c>
      <c r="D113" s="27">
        <v>0.002696</v>
      </c>
      <c r="E113" s="145">
        <v>216011</v>
      </c>
      <c r="F113" s="140">
        <v>206021</v>
      </c>
      <c r="G113" s="140">
        <v>201011</v>
      </c>
      <c r="I113"/>
      <c r="J113" t="s">
        <v>175</v>
      </c>
      <c r="K113"/>
      <c r="L113" s="158">
        <v>75040</v>
      </c>
      <c r="M113">
        <v>904304</v>
      </c>
      <c r="N113"/>
      <c r="O113"/>
      <c r="P113"/>
      <c r="Q113"/>
      <c r="R113"/>
      <c r="S113"/>
    </row>
    <row r="114" spans="1:19" s="4" customFormat="1" ht="15">
      <c r="A114" s="17">
        <v>216052</v>
      </c>
      <c r="B114" s="17"/>
      <c r="C114" s="17" t="s">
        <v>122</v>
      </c>
      <c r="D114" s="27">
        <v>0.002696</v>
      </c>
      <c r="E114" s="145">
        <v>216011</v>
      </c>
      <c r="F114" s="151">
        <v>206021</v>
      </c>
      <c r="G114" s="151"/>
      <c r="I114"/>
      <c r="J114"/>
      <c r="K114"/>
      <c r="L114"/>
      <c r="M114"/>
      <c r="N114"/>
      <c r="O114"/>
      <c r="P114"/>
      <c r="Q114"/>
      <c r="R114"/>
      <c r="S114"/>
    </row>
    <row r="115" spans="1:19" s="4" customFormat="1" ht="15">
      <c r="A115" s="17">
        <v>216121</v>
      </c>
      <c r="B115" s="17"/>
      <c r="C115" s="17" t="s">
        <v>123</v>
      </c>
      <c r="D115" s="27">
        <v>0.010787</v>
      </c>
      <c r="E115" s="145">
        <v>216011</v>
      </c>
      <c r="F115" s="140">
        <v>201011</v>
      </c>
      <c r="G115" s="140"/>
      <c r="I115"/>
      <c r="J115" s="103" t="s">
        <v>213</v>
      </c>
      <c r="K115"/>
      <c r="L115"/>
      <c r="M115"/>
      <c r="N115"/>
      <c r="O115"/>
      <c r="P115"/>
      <c r="Q115"/>
      <c r="R115"/>
      <c r="S115"/>
    </row>
    <row r="116" spans="1:19" s="4" customFormat="1" ht="15">
      <c r="A116" s="17">
        <v>216122</v>
      </c>
      <c r="B116" s="17"/>
      <c r="C116" s="17" t="s">
        <v>124</v>
      </c>
      <c r="D116" s="27">
        <v>0.010787</v>
      </c>
      <c r="E116" s="145">
        <v>216011</v>
      </c>
      <c r="F116" s="151"/>
      <c r="G116" s="151"/>
      <c r="I116"/>
      <c r="J116" t="s">
        <v>207</v>
      </c>
      <c r="K116" s="160">
        <v>90104</v>
      </c>
      <c r="L116"/>
      <c r="M116"/>
      <c r="N116"/>
      <c r="O116"/>
      <c r="P116"/>
      <c r="Q116"/>
      <c r="R116"/>
      <c r="S116"/>
    </row>
    <row r="117" spans="1:19" s="4" customFormat="1" ht="15">
      <c r="A117" s="17">
        <v>216131</v>
      </c>
      <c r="B117" s="17"/>
      <c r="C117" s="17" t="s">
        <v>125</v>
      </c>
      <c r="D117" s="27">
        <v>0.001078</v>
      </c>
      <c r="E117" s="145">
        <v>216011</v>
      </c>
      <c r="F117" s="140">
        <v>201011</v>
      </c>
      <c r="G117" s="140"/>
      <c r="I117"/>
      <c r="J117" t="s">
        <v>208</v>
      </c>
      <c r="K117" s="160">
        <v>90204</v>
      </c>
      <c r="L117"/>
      <c r="M117"/>
      <c r="N117"/>
      <c r="O117"/>
      <c r="P117"/>
      <c r="Q117"/>
      <c r="R117"/>
      <c r="S117"/>
    </row>
    <row r="118" spans="1:19" s="4" customFormat="1" ht="15">
      <c r="A118" s="17">
        <v>216132</v>
      </c>
      <c r="B118" s="17"/>
      <c r="C118" s="17" t="s">
        <v>126</v>
      </c>
      <c r="D118" s="27">
        <v>0.001078</v>
      </c>
      <c r="E118" s="145">
        <v>216011</v>
      </c>
      <c r="F118" s="151"/>
      <c r="G118" s="151"/>
      <c r="I118"/>
      <c r="J118" t="s">
        <v>210</v>
      </c>
      <c r="K118" s="160">
        <v>90105</v>
      </c>
      <c r="L118"/>
      <c r="M118"/>
      <c r="N118"/>
      <c r="O118"/>
      <c r="P118"/>
      <c r="Q118"/>
      <c r="R118"/>
      <c r="S118"/>
    </row>
    <row r="119" spans="5:11" ht="15">
      <c r="E119" s="148"/>
      <c r="F119" s="148"/>
      <c r="G119" s="148"/>
      <c r="J119" t="s">
        <v>209</v>
      </c>
      <c r="K119" s="160">
        <v>90205</v>
      </c>
    </row>
    <row r="120" spans="1:19" s="4" customFormat="1" ht="15">
      <c r="A120" s="10">
        <v>17</v>
      </c>
      <c r="B120" s="17"/>
      <c r="C120" s="22" t="s">
        <v>127</v>
      </c>
      <c r="D120" s="27"/>
      <c r="E120" s="144"/>
      <c r="F120" s="144"/>
      <c r="G120" s="144"/>
      <c r="I120"/>
      <c r="J120" t="s">
        <v>211</v>
      </c>
      <c r="K120" s="160">
        <v>90106</v>
      </c>
      <c r="L120"/>
      <c r="M120"/>
      <c r="N120"/>
      <c r="O120"/>
      <c r="P120"/>
      <c r="Q120"/>
      <c r="R120"/>
      <c r="S120"/>
    </row>
    <row r="121" spans="1:19" s="4" customFormat="1" ht="15">
      <c r="A121" s="17">
        <v>217011</v>
      </c>
      <c r="B121" s="17">
        <v>204101</v>
      </c>
      <c r="C121" s="17" t="s">
        <v>128</v>
      </c>
      <c r="D121" s="27">
        <v>0.018338</v>
      </c>
      <c r="E121" s="145">
        <v>175</v>
      </c>
      <c r="F121" s="140">
        <v>201011</v>
      </c>
      <c r="G121" s="140"/>
      <c r="I121"/>
      <c r="J121" t="s">
        <v>212</v>
      </c>
      <c r="K121" s="160">
        <v>90206</v>
      </c>
      <c r="L121"/>
      <c r="M121"/>
      <c r="N121"/>
      <c r="O121"/>
      <c r="P121"/>
      <c r="Q121"/>
      <c r="R121"/>
      <c r="S121"/>
    </row>
    <row r="122" spans="1:19" s="4" customFormat="1" ht="15">
      <c r="A122" s="17">
        <v>217012</v>
      </c>
      <c r="B122" s="17"/>
      <c r="C122" s="17" t="s">
        <v>129</v>
      </c>
      <c r="D122" s="27">
        <v>0.018338</v>
      </c>
      <c r="E122" s="145">
        <v>175</v>
      </c>
      <c r="F122" s="151"/>
      <c r="G122" s="151"/>
      <c r="I122"/>
      <c r="J122"/>
      <c r="K122"/>
      <c r="L122"/>
      <c r="M122"/>
      <c r="N122"/>
      <c r="O122"/>
      <c r="P122"/>
      <c r="Q122"/>
      <c r="R122"/>
      <c r="S122"/>
    </row>
    <row r="123" spans="1:19" s="4" customFormat="1" ht="15">
      <c r="A123" s="17">
        <v>217021</v>
      </c>
      <c r="B123" s="17">
        <v>204101</v>
      </c>
      <c r="C123" s="17" t="s">
        <v>144</v>
      </c>
      <c r="D123" s="27">
        <v>0.018338</v>
      </c>
      <c r="E123" s="145">
        <v>175</v>
      </c>
      <c r="F123" s="140">
        <v>202021</v>
      </c>
      <c r="G123" s="140">
        <v>201011</v>
      </c>
      <c r="I123"/>
      <c r="J123"/>
      <c r="K123"/>
      <c r="L123"/>
      <c r="M123"/>
      <c r="N123"/>
      <c r="O123"/>
      <c r="P123"/>
      <c r="Q123"/>
      <c r="R123"/>
      <c r="S123"/>
    </row>
  </sheetData>
  <sheetProtection/>
  <mergeCells count="2">
    <mergeCell ref="E3:F3"/>
    <mergeCell ref="L3:M3"/>
  </mergeCells>
  <printOptions horizontalCentered="1"/>
  <pageMargins left="0.2755905511811024" right="0.2362204724409449" top="0.7480314960629921" bottom="0.7480314960629921" header="0.31496062992125984" footer="0.31496062992125984"/>
  <pageSetup horizontalDpi="300" verticalDpi="300" orientation="landscape" scale="64" r:id="rId3"/>
  <headerFooter>
    <oddFooter>&amp;CPage &amp;P of &amp;N</oddFooter>
  </headerFooter>
  <rowBreaks count="1" manualBreakCount="1">
    <brk id="9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0">
      <selection activeCell="D44" sqref="D44"/>
    </sheetView>
  </sheetViews>
  <sheetFormatPr defaultColWidth="9.140625" defaultRowHeight="15"/>
  <cols>
    <col min="1" max="1" width="10.421875" style="0" bestFit="1" customWidth="1"/>
    <col min="2" max="2" width="27.28125" style="0" customWidth="1"/>
    <col min="3" max="3" width="11.00390625" style="0" customWidth="1"/>
    <col min="4" max="4" width="12.421875" style="0" customWidth="1"/>
    <col min="5" max="5" width="12.00390625" style="0" customWidth="1"/>
  </cols>
  <sheetData>
    <row r="1" ht="18.75">
      <c r="A1" s="95" t="s">
        <v>37</v>
      </c>
    </row>
    <row r="3" ht="15">
      <c r="A3" t="s">
        <v>49</v>
      </c>
    </row>
    <row r="4" spans="1:5" ht="15">
      <c r="A4" s="30" t="s">
        <v>38</v>
      </c>
      <c r="B4" s="30"/>
      <c r="C4" s="30"/>
      <c r="D4" s="30"/>
      <c r="E4" s="30"/>
    </row>
    <row r="5" spans="1:5" ht="15">
      <c r="A5" s="31" t="s">
        <v>40</v>
      </c>
      <c r="B5" s="30"/>
      <c r="C5" s="32">
        <f>0.0069*70%*25%</f>
        <v>0.0012074999999999998</v>
      </c>
      <c r="D5" s="30"/>
      <c r="E5" s="30"/>
    </row>
    <row r="6" spans="1:5" ht="15">
      <c r="A6" s="30">
        <v>0.0069</v>
      </c>
      <c r="B6" s="30">
        <f>+A6*25%</f>
        <v>0.001725</v>
      </c>
      <c r="C6" s="33">
        <v>0.001208</v>
      </c>
      <c r="D6" s="33" t="s">
        <v>41</v>
      </c>
      <c r="E6" s="30"/>
    </row>
    <row r="7" spans="1:5" ht="15">
      <c r="A7" s="30"/>
      <c r="B7" s="30">
        <f>+B6*70%</f>
        <v>0.0012074999999999998</v>
      </c>
      <c r="C7" s="30"/>
      <c r="D7" s="30"/>
      <c r="E7" s="30"/>
    </row>
    <row r="8" spans="1:5" ht="15">
      <c r="A8" s="30"/>
      <c r="B8" s="30"/>
      <c r="C8" s="30"/>
      <c r="D8" s="30"/>
      <c r="E8" s="30"/>
    </row>
    <row r="9" ht="15">
      <c r="A9" t="s">
        <v>46</v>
      </c>
    </row>
    <row r="10" spans="1:5" ht="15.75" thickBot="1">
      <c r="A10" s="35" t="s">
        <v>42</v>
      </c>
      <c r="B10" s="36"/>
      <c r="C10" s="36"/>
      <c r="D10" s="36"/>
      <c r="E10" s="36"/>
    </row>
    <row r="11" spans="1:5" ht="15.75" thickBot="1">
      <c r="A11" s="36"/>
      <c r="B11" s="36"/>
      <c r="C11" s="37">
        <v>0.001262</v>
      </c>
      <c r="D11" s="38" t="s">
        <v>43</v>
      </c>
      <c r="E11" s="39"/>
    </row>
    <row r="12" spans="1:5" ht="15">
      <c r="A12" s="36"/>
      <c r="B12" s="36"/>
      <c r="C12" s="36"/>
      <c r="D12" s="36"/>
      <c r="E12" s="36"/>
    </row>
    <row r="13" spans="1:5" ht="15">
      <c r="A13" s="36">
        <v>0.001803</v>
      </c>
      <c r="B13" s="35" t="s">
        <v>44</v>
      </c>
      <c r="C13" s="36"/>
      <c r="D13" s="40">
        <f>0.001803*70%</f>
        <v>0.0012621</v>
      </c>
      <c r="E13" s="36"/>
    </row>
    <row r="14" spans="1:5" ht="15">
      <c r="A14" s="36"/>
      <c r="B14" s="36"/>
      <c r="C14" s="36"/>
      <c r="D14" s="36"/>
      <c r="E14" s="36"/>
    </row>
    <row r="15" ht="15">
      <c r="A15" t="s">
        <v>47</v>
      </c>
    </row>
    <row r="16" spans="1:5" ht="15.75" thickBot="1">
      <c r="A16" s="35" t="s">
        <v>45</v>
      </c>
      <c r="B16" s="36"/>
      <c r="C16" s="36"/>
      <c r="D16" s="36"/>
      <c r="E16" s="36"/>
    </row>
    <row r="17" spans="1:5" ht="15.75" thickBot="1">
      <c r="A17" s="36"/>
      <c r="B17" s="36"/>
      <c r="C17" s="55">
        <v>0.001338</v>
      </c>
      <c r="D17" s="56" t="s">
        <v>51</v>
      </c>
      <c r="E17" s="57"/>
    </row>
    <row r="18" spans="1:5" ht="15">
      <c r="A18" s="36"/>
      <c r="B18" s="36"/>
      <c r="C18" s="36" t="s">
        <v>50</v>
      </c>
      <c r="D18" s="36"/>
      <c r="E18" s="36"/>
    </row>
    <row r="19" spans="1:5" ht="15">
      <c r="A19" s="36">
        <v>0.001911</v>
      </c>
      <c r="B19" s="35" t="s">
        <v>44</v>
      </c>
      <c r="C19" s="36"/>
      <c r="D19" s="40">
        <f>0.001911*70%</f>
        <v>0.0013376999999999998</v>
      </c>
      <c r="E19" s="36"/>
    </row>
    <row r="20" spans="1:5" ht="15">
      <c r="A20" s="36"/>
      <c r="B20" s="36"/>
      <c r="C20" s="36"/>
      <c r="D20" s="36"/>
      <c r="E20" s="36"/>
    </row>
    <row r="21" ht="15">
      <c r="A21" t="s">
        <v>55</v>
      </c>
    </row>
    <row r="22" spans="1:5" ht="15.75" thickBot="1">
      <c r="A22" s="35" t="s">
        <v>45</v>
      </c>
      <c r="B22" s="36"/>
      <c r="C22" s="36"/>
      <c r="D22" s="36"/>
      <c r="E22" s="36"/>
    </row>
    <row r="23" spans="1:5" ht="15.75" thickBot="1">
      <c r="A23" s="36"/>
      <c r="B23" s="36"/>
      <c r="C23" s="55">
        <v>0.001338</v>
      </c>
      <c r="D23" s="56" t="s">
        <v>56</v>
      </c>
      <c r="E23" s="57"/>
    </row>
    <row r="24" spans="1:5" ht="15">
      <c r="A24" s="36"/>
      <c r="B24" s="36"/>
      <c r="C24" s="36" t="s">
        <v>50</v>
      </c>
      <c r="D24" s="36"/>
      <c r="E24" s="36"/>
    </row>
    <row r="25" spans="1:5" ht="15">
      <c r="A25" s="36">
        <v>0.001911</v>
      </c>
      <c r="B25" s="35" t="s">
        <v>44</v>
      </c>
      <c r="C25" s="36"/>
      <c r="D25" s="40">
        <f>0.001911*70%</f>
        <v>0.0013376999999999998</v>
      </c>
      <c r="E25" s="36"/>
    </row>
    <row r="26" spans="1:5" ht="15">
      <c r="A26" s="36"/>
      <c r="B26" s="35"/>
      <c r="C26" s="36"/>
      <c r="D26" s="40"/>
      <c r="E26" s="36"/>
    </row>
    <row r="27" ht="15">
      <c r="A27" t="s">
        <v>69</v>
      </c>
    </row>
    <row r="28" spans="1:5" ht="15.75" thickBot="1">
      <c r="A28" s="35" t="s">
        <v>70</v>
      </c>
      <c r="B28" s="36"/>
      <c r="C28" s="36"/>
      <c r="D28" s="36"/>
      <c r="E28" s="36"/>
    </row>
    <row r="29" spans="1:5" ht="15.75" thickBot="1">
      <c r="A29" s="36"/>
      <c r="B29" s="36"/>
      <c r="C29" s="97">
        <f>+D31</f>
        <v>0.0015175999999999998</v>
      </c>
      <c r="D29" s="56" t="s">
        <v>71</v>
      </c>
      <c r="E29" s="57"/>
    </row>
    <row r="30" spans="1:5" ht="15">
      <c r="A30" s="36"/>
      <c r="B30" s="36"/>
      <c r="C30" s="36" t="s">
        <v>50</v>
      </c>
      <c r="D30" s="36"/>
      <c r="E30" s="36"/>
    </row>
    <row r="31" spans="1:5" ht="15">
      <c r="A31" s="36">
        <v>0.002168</v>
      </c>
      <c r="B31" s="35" t="s">
        <v>44</v>
      </c>
      <c r="C31" s="36"/>
      <c r="D31" s="96">
        <f>+A31*70%</f>
        <v>0.0015175999999999998</v>
      </c>
      <c r="E31" s="36"/>
    </row>
    <row r="33" ht="15">
      <c r="A33" t="s">
        <v>72</v>
      </c>
    </row>
    <row r="34" spans="1:5" ht="15.75" thickBot="1">
      <c r="A34" s="35" t="s">
        <v>74</v>
      </c>
      <c r="B34" s="36"/>
      <c r="C34" s="36"/>
      <c r="D34" s="36"/>
      <c r="E34" s="36"/>
    </row>
    <row r="35" spans="1:5" ht="15.75" thickBot="1">
      <c r="A35" s="36"/>
      <c r="B35" s="36"/>
      <c r="C35" s="97">
        <f>+D37</f>
        <v>0.001624</v>
      </c>
      <c r="D35" s="56" t="s">
        <v>75</v>
      </c>
      <c r="E35" s="57"/>
    </row>
    <row r="36" spans="1:5" ht="15">
      <c r="A36" s="36"/>
      <c r="B36" s="36"/>
      <c r="C36" s="36" t="s">
        <v>50</v>
      </c>
      <c r="D36" s="36"/>
      <c r="E36" s="36"/>
    </row>
    <row r="37" spans="1:5" ht="15">
      <c r="A37" s="36">
        <v>0.00232</v>
      </c>
      <c r="B37" s="35" t="s">
        <v>44</v>
      </c>
      <c r="C37" s="36"/>
      <c r="D37" s="96">
        <f>+A37*70%</f>
        <v>0.001624</v>
      </c>
      <c r="E37" s="36"/>
    </row>
    <row r="40" ht="15">
      <c r="A40" s="113" t="s">
        <v>86</v>
      </c>
    </row>
    <row r="41" spans="1:5" ht="15.75" thickBot="1">
      <c r="A41" s="35" t="s">
        <v>218</v>
      </c>
      <c r="B41" s="36"/>
      <c r="C41" s="36"/>
      <c r="D41" s="36"/>
      <c r="E41" s="36"/>
    </row>
    <row r="42" spans="1:5" ht="15.75" thickBot="1">
      <c r="A42" s="36"/>
      <c r="B42" s="36"/>
      <c r="C42" s="97">
        <f>+D44</f>
        <v>0.0017373999999999998</v>
      </c>
      <c r="D42" s="56" t="s">
        <v>219</v>
      </c>
      <c r="E42" s="57"/>
    </row>
    <row r="43" spans="1:5" ht="15">
      <c r="A43" s="36"/>
      <c r="B43" s="36"/>
      <c r="C43" s="36" t="s">
        <v>50</v>
      </c>
      <c r="D43" s="36"/>
      <c r="E43" s="36"/>
    </row>
    <row r="44" spans="1:5" ht="15">
      <c r="A44" s="36">
        <v>0.002482</v>
      </c>
      <c r="B44" s="35" t="s">
        <v>44</v>
      </c>
      <c r="C44" s="36"/>
      <c r="D44" s="96">
        <f>+A44*70%</f>
        <v>0.0017373999999999998</v>
      </c>
      <c r="E44" s="36"/>
    </row>
    <row r="46" spans="1:2" ht="15">
      <c r="A46" s="113" t="s">
        <v>131</v>
      </c>
      <c r="B46" s="113" t="s">
        <v>37</v>
      </c>
    </row>
    <row r="47" spans="1:5" ht="15.75" thickBot="1">
      <c r="A47" s="35" t="s">
        <v>133</v>
      </c>
      <c r="B47" s="36"/>
      <c r="C47" s="36"/>
      <c r="D47" s="36"/>
      <c r="E47" s="36"/>
    </row>
    <row r="48" spans="1:5" ht="15.75" thickBot="1">
      <c r="A48" s="36"/>
      <c r="B48" s="36"/>
      <c r="C48" s="97">
        <f>+D50</f>
        <v>0.0017976</v>
      </c>
      <c r="D48" s="56" t="s">
        <v>132</v>
      </c>
      <c r="E48" s="57"/>
    </row>
    <row r="49" spans="1:5" ht="15">
      <c r="A49" s="36"/>
      <c r="B49" s="36"/>
      <c r="C49" s="36" t="s">
        <v>50</v>
      </c>
      <c r="D49" s="36"/>
      <c r="E49" s="36"/>
    </row>
    <row r="50" spans="1:5" ht="15">
      <c r="A50" s="36">
        <v>0.002568</v>
      </c>
      <c r="B50" s="35" t="s">
        <v>44</v>
      </c>
      <c r="C50" s="36"/>
      <c r="D50" s="96">
        <f>+A50*70%</f>
        <v>0.0017976</v>
      </c>
      <c r="E50" s="36"/>
    </row>
    <row r="52" spans="1:2" ht="15">
      <c r="A52" s="113" t="s">
        <v>201</v>
      </c>
      <c r="B52" s="113" t="s">
        <v>37</v>
      </c>
    </row>
    <row r="53" spans="1:5" ht="15.75" thickBot="1">
      <c r="A53" s="35" t="s">
        <v>194</v>
      </c>
      <c r="B53" s="36"/>
      <c r="C53" s="36"/>
      <c r="D53" s="36"/>
      <c r="E53" s="36"/>
    </row>
    <row r="54" spans="1:5" ht="15.75" thickBot="1">
      <c r="A54" s="36"/>
      <c r="B54" s="36"/>
      <c r="C54" s="97">
        <f>+D56</f>
        <v>0.0018872</v>
      </c>
      <c r="D54" s="56" t="s">
        <v>200</v>
      </c>
      <c r="E54" s="57"/>
    </row>
    <row r="55" spans="1:5" ht="15">
      <c r="A55" s="36"/>
      <c r="B55" s="36"/>
      <c r="C55" s="36" t="s">
        <v>50</v>
      </c>
      <c r="D55" s="36"/>
      <c r="E55" s="36"/>
    </row>
    <row r="56" spans="1:5" ht="15">
      <c r="A56" s="36">
        <v>0.002696</v>
      </c>
      <c r="B56" s="35" t="s">
        <v>44</v>
      </c>
      <c r="C56" s="36"/>
      <c r="D56" s="96">
        <f>+A56*70%</f>
        <v>0.0018872</v>
      </c>
      <c r="E5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49.57421875" style="0" customWidth="1"/>
    <col min="2" max="2" width="23.28125" style="0" customWidth="1"/>
  </cols>
  <sheetData>
    <row r="1" spans="1:2" ht="15.75">
      <c r="A1" s="100"/>
      <c r="B1" s="100"/>
    </row>
    <row r="2" ht="15.75" thickBot="1"/>
    <row r="3" spans="1:2" ht="15" customHeight="1">
      <c r="A3" s="238" t="s">
        <v>88</v>
      </c>
      <c r="B3" s="107" t="s">
        <v>89</v>
      </c>
    </row>
    <row r="4" spans="1:2" ht="15" customHeight="1" thickBot="1">
      <c r="A4" s="239"/>
      <c r="B4" s="108" t="s">
        <v>90</v>
      </c>
    </row>
    <row r="5" spans="1:2" ht="15" customHeight="1" thickBot="1">
      <c r="A5" s="109" t="s">
        <v>91</v>
      </c>
      <c r="B5" s="110" t="s">
        <v>105</v>
      </c>
    </row>
    <row r="6" spans="1:2" ht="15" customHeight="1" thickBot="1">
      <c r="A6" s="109" t="s">
        <v>92</v>
      </c>
      <c r="B6" s="110" t="s">
        <v>148</v>
      </c>
    </row>
    <row r="7" spans="1:2" ht="15" customHeight="1" thickBot="1">
      <c r="A7" s="109" t="s">
        <v>93</v>
      </c>
      <c r="B7" s="110" t="s">
        <v>148</v>
      </c>
    </row>
    <row r="8" spans="1:2" ht="15" customHeight="1" thickBot="1">
      <c r="A8" s="109" t="s">
        <v>94</v>
      </c>
      <c r="B8" s="110" t="s">
        <v>106</v>
      </c>
    </row>
    <row r="9" spans="1:2" ht="15" customHeight="1" thickBot="1">
      <c r="A9" s="109" t="s">
        <v>95</v>
      </c>
      <c r="B9" s="110" t="s">
        <v>149</v>
      </c>
    </row>
    <row r="10" spans="1:2" ht="15" customHeight="1" thickBot="1">
      <c r="A10" s="109" t="s">
        <v>96</v>
      </c>
      <c r="B10" s="110" t="s">
        <v>108</v>
      </c>
    </row>
    <row r="11" spans="1:2" ht="15" customHeight="1" thickBot="1">
      <c r="A11" s="109" t="s">
        <v>97</v>
      </c>
      <c r="B11" s="110" t="s">
        <v>149</v>
      </c>
    </row>
    <row r="12" spans="1:2" ht="15" customHeight="1" thickBot="1">
      <c r="A12" s="109" t="s">
        <v>98</v>
      </c>
      <c r="B12" s="110" t="s">
        <v>109</v>
      </c>
    </row>
    <row r="13" spans="1:2" ht="15" customHeight="1" thickBot="1">
      <c r="A13" s="109" t="s">
        <v>99</v>
      </c>
      <c r="B13" s="110" t="s">
        <v>108</v>
      </c>
    </row>
    <row r="14" spans="1:2" ht="15" customHeight="1" thickBot="1">
      <c r="A14" s="109" t="s">
        <v>100</v>
      </c>
      <c r="B14" s="110" t="s">
        <v>110</v>
      </c>
    </row>
    <row r="15" spans="1:2" ht="15" customHeight="1" thickBot="1">
      <c r="A15" s="109" t="s">
        <v>101</v>
      </c>
      <c r="B15" s="110" t="s">
        <v>106</v>
      </c>
    </row>
    <row r="16" spans="1:2" ht="15" customHeight="1" thickBot="1">
      <c r="A16" s="109" t="s">
        <v>102</v>
      </c>
      <c r="B16" s="110" t="s">
        <v>111</v>
      </c>
    </row>
    <row r="17" spans="1:2" ht="15" customHeight="1" thickBot="1">
      <c r="A17" s="109" t="s">
        <v>103</v>
      </c>
      <c r="B17" s="110" t="s">
        <v>107</v>
      </c>
    </row>
    <row r="18" spans="1:2" ht="15" customHeight="1" thickBot="1">
      <c r="A18" s="109" t="s">
        <v>104</v>
      </c>
      <c r="B18" s="110" t="s">
        <v>149</v>
      </c>
    </row>
    <row r="19" spans="1:2" ht="15" customHeight="1" thickBot="1">
      <c r="A19" s="118" t="s">
        <v>87</v>
      </c>
      <c r="B19" s="110" t="s">
        <v>150</v>
      </c>
    </row>
    <row r="20" spans="1:2" ht="15" customHeight="1" thickBot="1">
      <c r="A20" s="118" t="s">
        <v>114</v>
      </c>
      <c r="B20" s="110" t="s">
        <v>151</v>
      </c>
    </row>
    <row r="21" spans="1:2" ht="15" customHeight="1" thickBot="1">
      <c r="A21" s="118" t="s">
        <v>152</v>
      </c>
      <c r="B21" s="110" t="s">
        <v>148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Hibiscus Coast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mardon</dc:creator>
  <cp:keywords/>
  <dc:description/>
  <cp:lastModifiedBy>Khehlo Gumede</cp:lastModifiedBy>
  <cp:lastPrinted>2020-09-14T08:46:36Z</cp:lastPrinted>
  <dcterms:created xsi:type="dcterms:W3CDTF">2010-12-08T10:03:24Z</dcterms:created>
  <dcterms:modified xsi:type="dcterms:W3CDTF">2022-05-10T09:10:10Z</dcterms:modified>
  <cp:category/>
  <cp:version/>
  <cp:contentType/>
  <cp:contentStatus/>
</cp:coreProperties>
</file>